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65" windowWidth="18975" windowHeight="7200" firstSheet="1" activeTab="8"/>
  </bookViews>
  <sheets>
    <sheet name="Мужчины Группа А" sheetId="41" r:id="rId1"/>
    <sheet name="Мужчины Группа В" sheetId="42" r:id="rId2"/>
    <sheet name="Мужчины Кубок А" sheetId="43" r:id="rId3"/>
    <sheet name="Мужчины Кубок В" sheetId="44" r:id="rId4"/>
    <sheet name="Женщины Группа А" sheetId="15" r:id="rId5"/>
    <sheet name="Женщины Группа В" sheetId="16" r:id="rId6"/>
    <sheet name="Женщины Кубок А" sheetId="19" r:id="rId7"/>
    <sheet name="Женщины Кубок В" sheetId="45" r:id="rId8"/>
    <sheet name="Двойка-микст" sheetId="46" r:id="rId9"/>
    <sheet name="Служебный лист" sheetId="4" state="hidden" r:id="rId10"/>
  </sheets>
  <calcPr calcId="114210"/>
</workbook>
</file>

<file path=xl/calcChain.xml><?xml version="1.0" encoding="utf-8"?>
<calcChain xmlns="http://schemas.openxmlformats.org/spreadsheetml/2006/main">
  <c r="F6" i="45"/>
  <c r="F14"/>
  <c r="J10"/>
  <c r="B20"/>
  <c r="B24"/>
  <c r="F22"/>
  <c r="F6" i="44"/>
  <c r="F14"/>
  <c r="J10"/>
  <c r="B20"/>
  <c r="B24"/>
  <c r="F22"/>
  <c r="F6" i="43"/>
  <c r="J10"/>
  <c r="F14"/>
  <c r="B20"/>
  <c r="F22"/>
  <c r="B24"/>
  <c r="G4" i="42"/>
  <c r="H4"/>
  <c r="I4"/>
  <c r="J4"/>
  <c r="G5"/>
  <c r="H5"/>
  <c r="I5"/>
  <c r="J5"/>
  <c r="K4"/>
  <c r="L5"/>
  <c r="F6"/>
  <c r="H6"/>
  <c r="I6"/>
  <c r="J6"/>
  <c r="F7"/>
  <c r="H7"/>
  <c r="I7"/>
  <c r="J7"/>
  <c r="K6"/>
  <c r="L7"/>
  <c r="F8"/>
  <c r="G8"/>
  <c r="I8"/>
  <c r="J8"/>
  <c r="F9"/>
  <c r="G9"/>
  <c r="I9"/>
  <c r="J9"/>
  <c r="K8"/>
  <c r="L9"/>
  <c r="F10"/>
  <c r="G10"/>
  <c r="H10"/>
  <c r="J10"/>
  <c r="F11"/>
  <c r="G11"/>
  <c r="H11"/>
  <c r="J11"/>
  <c r="K10"/>
  <c r="L11"/>
  <c r="F12"/>
  <c r="G12"/>
  <c r="H12"/>
  <c r="I12"/>
  <c r="F13"/>
  <c r="G13"/>
  <c r="H13"/>
  <c r="I13"/>
  <c r="K12"/>
  <c r="L13"/>
  <c r="C18"/>
  <c r="H18"/>
  <c r="C19"/>
  <c r="H19"/>
  <c r="C22"/>
  <c r="H22"/>
  <c r="C23"/>
  <c r="H23"/>
  <c r="C26"/>
  <c r="H26"/>
  <c r="C27"/>
  <c r="H27"/>
  <c r="C30"/>
  <c r="H30"/>
  <c r="C31"/>
  <c r="H31"/>
  <c r="C34"/>
  <c r="H34"/>
  <c r="C35"/>
  <c r="H35"/>
  <c r="G4" i="41"/>
  <c r="H4"/>
  <c r="I4"/>
  <c r="J4"/>
  <c r="K4"/>
  <c r="G5"/>
  <c r="H5"/>
  <c r="I5"/>
  <c r="J5"/>
  <c r="K5"/>
  <c r="L4"/>
  <c r="M5"/>
  <c r="F6"/>
  <c r="H6"/>
  <c r="I6"/>
  <c r="J6"/>
  <c r="K6"/>
  <c r="F7"/>
  <c r="H7"/>
  <c r="I7"/>
  <c r="J7"/>
  <c r="K7"/>
  <c r="L6"/>
  <c r="M7"/>
  <c r="F8"/>
  <c r="G8"/>
  <c r="I8"/>
  <c r="J8"/>
  <c r="K8"/>
  <c r="F9"/>
  <c r="G9"/>
  <c r="I9"/>
  <c r="J9"/>
  <c r="K9"/>
  <c r="L8"/>
  <c r="M9"/>
  <c r="F10"/>
  <c r="G10"/>
  <c r="H10"/>
  <c r="J10"/>
  <c r="K10"/>
  <c r="F11"/>
  <c r="G11"/>
  <c r="H11"/>
  <c r="J11"/>
  <c r="K11"/>
  <c r="L10"/>
  <c r="M11"/>
  <c r="F12"/>
  <c r="G12"/>
  <c r="H12"/>
  <c r="I12"/>
  <c r="K12"/>
  <c r="F13"/>
  <c r="G13"/>
  <c r="H13"/>
  <c r="I13"/>
  <c r="K13"/>
  <c r="L12"/>
  <c r="M13"/>
  <c r="F14"/>
  <c r="G14"/>
  <c r="H14"/>
  <c r="I14"/>
  <c r="J14"/>
  <c r="F15"/>
  <c r="G15"/>
  <c r="H15"/>
  <c r="I15"/>
  <c r="J15"/>
  <c r="L14"/>
  <c r="M15"/>
  <c r="C20"/>
  <c r="H20"/>
  <c r="C21"/>
  <c r="H21"/>
  <c r="C22"/>
  <c r="H22"/>
  <c r="C25"/>
  <c r="H25"/>
  <c r="C26"/>
  <c r="H26"/>
  <c r="C27"/>
  <c r="H27"/>
  <c r="C30"/>
  <c r="H30"/>
  <c r="C31"/>
  <c r="H31"/>
  <c r="C32"/>
  <c r="H32"/>
  <c r="C35"/>
  <c r="H35"/>
  <c r="C36"/>
  <c r="H36"/>
  <c r="C37"/>
  <c r="H37"/>
  <c r="C40"/>
  <c r="H40"/>
  <c r="C41"/>
  <c r="H41"/>
  <c r="C42"/>
  <c r="H42"/>
  <c r="B24" i="19"/>
  <c r="B20"/>
  <c r="F22"/>
  <c r="F14"/>
  <c r="J10"/>
  <c r="F6"/>
  <c r="I25" i="4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O8"/>
  <c r="E8"/>
  <c r="F8"/>
  <c r="G8"/>
  <c r="H8"/>
  <c r="S8"/>
  <c r="H1"/>
  <c r="H2"/>
  <c r="H3"/>
  <c r="H4"/>
  <c r="AB4"/>
  <c r="H5"/>
  <c r="H6"/>
  <c r="H7"/>
  <c r="AB17"/>
  <c r="S25"/>
  <c r="AB18"/>
  <c r="S26"/>
  <c r="O26"/>
  <c r="O25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/>
  <c r="C7"/>
  <c r="D7"/>
  <c r="O7"/>
  <c r="E7"/>
  <c r="F7"/>
  <c r="Q7"/>
  <c r="G7"/>
  <c r="F2"/>
  <c r="G2"/>
  <c r="F3"/>
  <c r="G3"/>
  <c r="AA3"/>
  <c r="F4"/>
  <c r="G4"/>
  <c r="F5"/>
  <c r="G5"/>
  <c r="F6"/>
  <c r="G6"/>
  <c r="G1"/>
  <c r="AA1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Y25"/>
  <c r="AB26"/>
  <c r="AB23"/>
  <c r="P26"/>
  <c r="S15"/>
  <c r="M24"/>
  <c r="L26"/>
  <c r="N23"/>
  <c r="R20"/>
  <c r="Y23"/>
  <c r="N24"/>
  <c r="AA24"/>
  <c r="S12"/>
  <c r="Y26"/>
  <c r="AB22"/>
  <c r="AA11"/>
  <c r="AB16"/>
  <c r="X25"/>
  <c r="AB21"/>
  <c r="AB24"/>
  <c r="R19"/>
  <c r="R12"/>
  <c r="U24"/>
  <c r="R18"/>
  <c r="R24"/>
  <c r="R13"/>
  <c r="L23"/>
  <c r="AA19"/>
  <c r="V24"/>
  <c r="AA16"/>
  <c r="X23"/>
  <c r="AA25"/>
  <c r="N26"/>
  <c r="Y24"/>
  <c r="AA13"/>
  <c r="U25"/>
  <c r="V26"/>
  <c r="S14"/>
  <c r="AB25"/>
  <c r="R25"/>
  <c r="Z25"/>
  <c r="X26"/>
  <c r="S18"/>
  <c r="AB13"/>
  <c r="O23"/>
  <c r="S23"/>
  <c r="Z23"/>
  <c r="AA18"/>
  <c r="R21"/>
  <c r="Q24"/>
  <c r="AB11"/>
  <c r="S20"/>
  <c r="S22"/>
  <c r="U26"/>
  <c r="AA15"/>
  <c r="L25"/>
  <c r="AB19"/>
  <c r="S11"/>
  <c r="R17"/>
  <c r="R14"/>
  <c r="AA14"/>
  <c r="R16"/>
  <c r="R23"/>
  <c r="W24"/>
  <c r="V23"/>
  <c r="Q25"/>
  <c r="S21"/>
  <c r="P25"/>
  <c r="AA26"/>
  <c r="S24"/>
  <c r="W25"/>
  <c r="AA21"/>
  <c r="AA17"/>
  <c r="R11"/>
  <c r="R26"/>
  <c r="O24"/>
  <c r="V25"/>
  <c r="AA12"/>
  <c r="W26"/>
  <c r="M23"/>
  <c r="M26"/>
  <c r="S19"/>
  <c r="AB12"/>
  <c r="P23"/>
  <c r="R15"/>
  <c r="P24"/>
  <c r="U23"/>
  <c r="L24"/>
  <c r="W23"/>
  <c r="Q26"/>
  <c r="S16"/>
  <c r="Q23"/>
  <c r="Z26"/>
  <c r="M25"/>
  <c r="S13"/>
  <c r="AB20"/>
  <c r="N25"/>
  <c r="AA22"/>
  <c r="Z24"/>
  <c r="AA20"/>
  <c r="R22"/>
  <c r="S17"/>
  <c r="AB14"/>
  <c r="AB15"/>
  <c r="AA23"/>
  <c r="X24"/>
  <c r="R28"/>
  <c r="R39"/>
  <c r="L40"/>
  <c r="R30"/>
  <c r="R40"/>
  <c r="R33"/>
  <c r="R41"/>
  <c r="R35"/>
  <c r="R29"/>
  <c r="R31"/>
  <c r="R36"/>
  <c r="R34"/>
  <c r="N42"/>
  <c r="S28"/>
  <c r="S30"/>
  <c r="L42"/>
  <c r="N43"/>
  <c r="O42"/>
  <c r="S41"/>
  <c r="S39"/>
  <c r="M42"/>
  <c r="S37"/>
  <c r="Q40"/>
  <c r="S33"/>
  <c r="Q43"/>
  <c r="S29"/>
  <c r="Q41"/>
  <c r="P42"/>
  <c r="N41"/>
  <c r="L41"/>
  <c r="R38"/>
  <c r="P41"/>
  <c r="R32"/>
  <c r="R37"/>
  <c r="P40"/>
  <c r="N40"/>
  <c r="S38"/>
  <c r="S40"/>
  <c r="S36"/>
  <c r="O40"/>
  <c r="M43"/>
  <c r="L43"/>
  <c r="M40"/>
  <c r="S35"/>
  <c r="S34"/>
  <c r="M41"/>
  <c r="Q42"/>
  <c r="O43"/>
  <c r="R42"/>
  <c r="S32"/>
  <c r="O41"/>
  <c r="S42"/>
  <c r="P43"/>
  <c r="S31"/>
  <c r="R43"/>
  <c r="S43"/>
  <c r="F10" i="15"/>
  <c r="C20"/>
  <c r="J6" i="16"/>
  <c r="G10"/>
  <c r="G8" i="15"/>
  <c r="G4"/>
  <c r="G10"/>
  <c r="H25"/>
  <c r="C30" i="16"/>
  <c r="C27"/>
  <c r="F6"/>
  <c r="J10"/>
  <c r="I8" i="15"/>
  <c r="F12" i="16"/>
  <c r="J8"/>
  <c r="H22"/>
  <c r="H17" i="15"/>
  <c r="H10" i="16"/>
  <c r="C35"/>
  <c r="H10" i="15"/>
  <c r="H6"/>
  <c r="C23" i="16"/>
  <c r="I4" i="15"/>
  <c r="H4" i="16"/>
  <c r="H27"/>
  <c r="I6"/>
  <c r="H16" i="15"/>
  <c r="G12" i="16"/>
  <c r="C22"/>
  <c r="C16" i="15"/>
  <c r="C34" i="16"/>
  <c r="H35"/>
  <c r="F8" i="15"/>
  <c r="G8" i="16"/>
  <c r="H12"/>
  <c r="I4"/>
  <c r="H4" i="15"/>
  <c r="C25"/>
  <c r="I8" i="16"/>
  <c r="H19"/>
  <c r="H20" i="15"/>
  <c r="C18" i="16"/>
  <c r="H31"/>
  <c r="I12"/>
  <c r="F8"/>
  <c r="I6" i="15"/>
  <c r="F10" i="16"/>
  <c r="H24" i="15"/>
  <c r="H23" i="16"/>
  <c r="H30"/>
  <c r="C17" i="15"/>
  <c r="J4" i="16"/>
  <c r="C31"/>
  <c r="H18"/>
  <c r="G4"/>
  <c r="C24" i="15"/>
  <c r="H26" i="16"/>
  <c r="C26"/>
  <c r="H6"/>
  <c r="H21" i="15"/>
  <c r="C19" i="16"/>
  <c r="C21" i="15"/>
  <c r="H34" i="16"/>
  <c r="F6" i="15"/>
  <c r="A6" i="4"/>
  <c r="B6"/>
  <c r="C6"/>
  <c r="D6"/>
  <c r="E6"/>
  <c r="F1"/>
  <c r="J9" i="16"/>
  <c r="I7" i="15"/>
  <c r="I7" i="16"/>
  <c r="H11" i="15"/>
  <c r="G11" i="16"/>
  <c r="F7" i="15"/>
  <c r="G9"/>
  <c r="I13" i="16"/>
  <c r="H11"/>
  <c r="G13"/>
  <c r="F11" i="15"/>
  <c r="F13" i="16"/>
  <c r="G11" i="15"/>
  <c r="G9" i="16"/>
  <c r="H5"/>
  <c r="G5"/>
  <c r="J11"/>
  <c r="J5"/>
  <c r="H5" i="15"/>
  <c r="H7" i="16"/>
  <c r="I9"/>
  <c r="I5"/>
  <c r="J7"/>
  <c r="F9" i="15"/>
  <c r="F11" i="16"/>
  <c r="I9" i="15"/>
  <c r="H13" i="16"/>
  <c r="H7" i="15"/>
  <c r="G5"/>
  <c r="F7" i="16"/>
  <c r="I5" i="15"/>
  <c r="F9" i="16"/>
  <c r="K12"/>
  <c r="L13"/>
  <c r="K10"/>
  <c r="L11"/>
  <c r="K8"/>
  <c r="L9"/>
  <c r="K6"/>
  <c r="L7"/>
  <c r="K4"/>
  <c r="L5"/>
  <c r="J10" i="15"/>
  <c r="K11"/>
  <c r="J8"/>
  <c r="K9"/>
  <c r="J4"/>
  <c r="K5"/>
  <c r="J6"/>
  <c r="K7"/>
  <c r="A5" i="4"/>
  <c r="B5"/>
  <c r="C5"/>
  <c r="D5"/>
  <c r="E5"/>
  <c r="E1"/>
  <c r="E2"/>
  <c r="E3"/>
  <c r="E4"/>
  <c r="A4"/>
  <c r="B4"/>
  <c r="C4"/>
  <c r="D4"/>
  <c r="D1"/>
  <c r="D2"/>
  <c r="D3"/>
  <c r="Z2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X13"/>
  <c r="Q13"/>
  <c r="Y19"/>
  <c r="L20"/>
  <c r="P12"/>
  <c r="Z16"/>
  <c r="Z19"/>
  <c r="Z17"/>
  <c r="Y21"/>
  <c r="U21"/>
  <c r="N18"/>
  <c r="X11"/>
  <c r="X18"/>
  <c r="Z18"/>
  <c r="V19"/>
  <c r="N17"/>
  <c r="V22"/>
  <c r="L18"/>
  <c r="Y12"/>
  <c r="X20"/>
  <c r="V17"/>
  <c r="P18"/>
  <c r="P22"/>
  <c r="O20"/>
  <c r="Q21"/>
  <c r="X22"/>
  <c r="Y17"/>
  <c r="O22"/>
  <c r="L22"/>
  <c r="Z11"/>
  <c r="M17"/>
  <c r="O13"/>
  <c r="Z12"/>
  <c r="N19"/>
  <c r="Q12"/>
  <c r="M22"/>
  <c r="O14"/>
  <c r="O21"/>
  <c r="P15"/>
  <c r="N20"/>
  <c r="N22"/>
  <c r="X19"/>
  <c r="Q18"/>
  <c r="Z14"/>
  <c r="Y20"/>
  <c r="Q22"/>
  <c r="O19"/>
  <c r="M19"/>
  <c r="U18"/>
  <c r="W21"/>
  <c r="O11"/>
  <c r="O17"/>
  <c r="V20"/>
  <c r="W17"/>
  <c r="V18"/>
  <c r="O12"/>
  <c r="Q20"/>
  <c r="Q11"/>
  <c r="W22"/>
  <c r="P13"/>
  <c r="N21"/>
  <c r="Q15"/>
  <c r="P14"/>
  <c r="V21"/>
  <c r="Z15"/>
  <c r="Y22"/>
  <c r="Y18"/>
  <c r="W19"/>
  <c r="P17"/>
  <c r="O16"/>
  <c r="Q14"/>
  <c r="P19"/>
  <c r="U20"/>
  <c r="L19"/>
  <c r="Y15"/>
  <c r="X17"/>
  <c r="Z20"/>
  <c r="Q16"/>
  <c r="U19"/>
  <c r="M20"/>
  <c r="Y13"/>
  <c r="W18"/>
  <c r="O18"/>
  <c r="L17"/>
  <c r="Z13"/>
  <c r="P11"/>
  <c r="X14"/>
  <c r="W20"/>
  <c r="P16"/>
  <c r="O15"/>
  <c r="Z21"/>
  <c r="Y14"/>
  <c r="U17"/>
  <c r="X21"/>
  <c r="M21"/>
  <c r="Z22"/>
  <c r="P20"/>
  <c r="Y16"/>
  <c r="M18"/>
  <c r="Q19"/>
  <c r="Y11"/>
  <c r="Q17"/>
  <c r="X12"/>
  <c r="U22"/>
  <c r="P21"/>
  <c r="L21"/>
  <c r="X15"/>
  <c r="X16"/>
  <c r="Q32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/>
  <c r="B2"/>
  <c r="M2"/>
  <c r="C2"/>
  <c r="N2"/>
  <c r="A3"/>
  <c r="L3"/>
  <c r="B3"/>
  <c r="M3"/>
  <c r="C3"/>
  <c r="N3"/>
  <c r="C1"/>
  <c r="W1"/>
  <c r="A1"/>
  <c r="B1"/>
  <c r="M1"/>
  <c r="W12"/>
  <c r="M14"/>
  <c r="N15"/>
  <c r="N13"/>
  <c r="W11"/>
  <c r="M12"/>
  <c r="M15"/>
  <c r="M11"/>
  <c r="N14"/>
  <c r="M13"/>
  <c r="N16"/>
  <c r="M16"/>
  <c r="V2"/>
  <c r="L1"/>
  <c r="N1"/>
  <c r="U1"/>
  <c r="V1"/>
  <c r="V3"/>
  <c r="W2"/>
  <c r="U2"/>
  <c r="W3"/>
  <c r="U3"/>
  <c r="U15"/>
  <c r="V14"/>
  <c r="W15"/>
  <c r="L16"/>
  <c r="V13"/>
  <c r="U13"/>
  <c r="L14"/>
  <c r="V15"/>
  <c r="N11"/>
  <c r="V16"/>
  <c r="U11"/>
  <c r="U12"/>
  <c r="L15"/>
  <c r="U16"/>
  <c r="V12"/>
  <c r="W13"/>
  <c r="L12"/>
  <c r="L13"/>
  <c r="W14"/>
  <c r="U14"/>
  <c r="W16"/>
  <c r="V11"/>
  <c r="N12"/>
  <c r="L11"/>
  <c r="M32"/>
  <c r="M29"/>
  <c r="L33"/>
  <c r="L32"/>
  <c r="M31"/>
  <c r="N29"/>
  <c r="N30"/>
  <c r="L31"/>
  <c r="L30"/>
  <c r="M30"/>
  <c r="M33"/>
  <c r="N31"/>
  <c r="L29"/>
  <c r="N33"/>
  <c r="N32"/>
  <c r="M28"/>
  <c r="N28"/>
  <c r="L28"/>
  <c r="P21" i="46"/>
  <c r="P15"/>
  <c r="P9"/>
  <c r="P11"/>
  <c r="P7"/>
  <c r="P17"/>
  <c r="P19"/>
  <c r="P13"/>
  <c r="P5"/>
</calcChain>
</file>

<file path=xl/sharedStrings.xml><?xml version="1.0" encoding="utf-8"?>
<sst xmlns="http://schemas.openxmlformats.org/spreadsheetml/2006/main" count="398" uniqueCount="107">
  <si>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</si>
  <si>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</si>
  <si>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</si>
  <si>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</si>
  <si>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</si>
  <si>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</si>
  <si>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</si>
  <si>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</si>
  <si>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</si>
  <si>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</si>
  <si>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</si>
  <si>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</si>
  <si>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Капран-Индаяти</t>
  </si>
  <si>
    <t>Майсов</t>
  </si>
  <si>
    <t>Бацманов</t>
  </si>
  <si>
    <t>Демин</t>
  </si>
  <si>
    <t>Коновалов</t>
  </si>
  <si>
    <t>Калякин</t>
  </si>
  <si>
    <t>IV этап Гран-При России по петанку, г.Сестрорецк, группа А</t>
  </si>
  <si>
    <t>IV этап Гран-При России по петанку, г.Сестрорецк, группа В</t>
  </si>
  <si>
    <t>Анухин</t>
  </si>
  <si>
    <t>Маффре</t>
  </si>
  <si>
    <t>Комолов</t>
  </si>
  <si>
    <t>Зорро</t>
  </si>
  <si>
    <t>Лямунов</t>
  </si>
  <si>
    <t>IV этап Гран-При России по петанку, г.Сестрорецк, кубок А (1-4 место)</t>
  </si>
  <si>
    <t>IV этап Гран-При России по петанку, г.Сестрорецк, кубок В (5-8 место)</t>
  </si>
  <si>
    <t>Климович</t>
  </si>
  <si>
    <t>Мироненко</t>
  </si>
  <si>
    <t>Колесник</t>
  </si>
  <si>
    <t>Корчинская</t>
  </si>
  <si>
    <t>Татаринова</t>
  </si>
  <si>
    <t>Вахрушева</t>
  </si>
  <si>
    <t>Багаутдинова</t>
  </si>
  <si>
    <t>Калениченко</t>
  </si>
  <si>
    <t>Симутина</t>
  </si>
  <si>
    <t>IV этап Гран-При России по петанку, г.Сестрорецк, Кубок А (1-4 место)</t>
  </si>
  <si>
    <t>IV этап Гран-При России по петанку, г.Сестрорецк, Кубок В (5-8 место)</t>
  </si>
  <si>
    <t>V этап Гран-При России по петанку, г.Сестрорецк</t>
  </si>
  <si>
    <t>№</t>
  </si>
  <si>
    <t>Мироненко, Капран-Индаяти</t>
  </si>
  <si>
    <t>6:7</t>
  </si>
  <si>
    <t>13:5</t>
  </si>
  <si>
    <t>13:4</t>
  </si>
  <si>
    <t>11:8</t>
  </si>
  <si>
    <t>13:0</t>
  </si>
  <si>
    <t>13:1</t>
  </si>
  <si>
    <t>9:5</t>
  </si>
  <si>
    <t>13:2</t>
  </si>
  <si>
    <t>0</t>
  </si>
  <si>
    <t>1</t>
  </si>
  <si>
    <t>Симутина, Анухин</t>
  </si>
  <si>
    <t>7:6</t>
  </si>
  <si>
    <t>9:8</t>
  </si>
  <si>
    <t>13:12</t>
  </si>
  <si>
    <t>9:7</t>
  </si>
  <si>
    <t>11:6</t>
  </si>
  <si>
    <t>Потапова, Майсов</t>
  </si>
  <si>
    <t>5:13</t>
  </si>
  <si>
    <t>8:9</t>
  </si>
  <si>
    <t>11:13</t>
  </si>
  <si>
    <t>0:13</t>
  </si>
  <si>
    <t>8:11</t>
  </si>
  <si>
    <t>6:4</t>
  </si>
  <si>
    <t>Фальковская, Фальковский</t>
  </si>
  <si>
    <t>4:13</t>
  </si>
  <si>
    <t>12:13</t>
  </si>
  <si>
    <t>13:11</t>
  </si>
  <si>
    <t>3:13</t>
  </si>
  <si>
    <t>13:6</t>
  </si>
  <si>
    <t>13:3</t>
  </si>
  <si>
    <t>Малоземова, Маффре</t>
  </si>
  <si>
    <t>7:9</t>
  </si>
  <si>
    <t>13:7</t>
  </si>
  <si>
    <t>Диане, Бацманов</t>
  </si>
  <si>
    <t>6:11</t>
  </si>
  <si>
    <t>6:13</t>
  </si>
  <si>
    <t>7:13</t>
  </si>
  <si>
    <t>Ширманова, Прокопенко</t>
  </si>
  <si>
    <t>1:13</t>
  </si>
  <si>
    <t>2:13</t>
  </si>
  <si>
    <t>7:10</t>
  </si>
  <si>
    <t>Татаринова, Калякин М.</t>
  </si>
  <si>
    <t>5:9</t>
  </si>
  <si>
    <t>4:6</t>
  </si>
  <si>
    <t>10:7</t>
  </si>
  <si>
    <t>Вахрушева, Калякин А.</t>
  </si>
  <si>
    <t>Тур 6</t>
  </si>
  <si>
    <t>Прокощенкова Ирина</t>
  </si>
  <si>
    <t>дор.6</t>
  </si>
  <si>
    <t>Прокофьева Ольга</t>
  </si>
  <si>
    <t>Серегина Ольга</t>
  </si>
  <si>
    <t>дор.1</t>
  </si>
  <si>
    <t>Капран-Индаяти Сергей</t>
  </si>
  <si>
    <t>Маркина Елена</t>
  </si>
  <si>
    <t>дор.2</t>
  </si>
  <si>
    <t>Дорошенко Анатолий</t>
  </si>
  <si>
    <t>Хапенко Вячеслав</t>
  </si>
  <si>
    <t>дор.3</t>
  </si>
  <si>
    <t>Шубин Андрей</t>
  </si>
  <si>
    <t>Соболев Пётр</t>
  </si>
  <si>
    <t>дор.4</t>
  </si>
  <si>
    <t>Тур 7</t>
  </si>
  <si>
    <t>дор.5</t>
  </si>
  <si>
    <t>Тур 8</t>
  </si>
  <si>
    <t xml:space="preserve"> </t>
  </si>
  <si>
    <t>Тур 9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</si>
</sst>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8"/>
      <color indexed="8"/>
      <name val="Cambria"/>
      <family val="1"/>
      <charset val="204"/>
    </font>
    <font>
      <sz val="16"/>
      <color indexed="22"/>
      <name val="Calibri"/>
      <family val="2"/>
      <charset val="204"/>
    </font>
    <font>
      <sz val="8"/>
      <name val="Calibri"/>
      <family val="2"/>
      <charset val="204"/>
    </font>
    <font>
      <b/>
      <sz val="28"/>
      <color indexed="8"/>
      <name val="Cambria"/>
      <family val="1"/>
      <charset val="204"/>
    </font>
    <font>
      <b/>
      <sz val="36"/>
      <color indexed="8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3" borderId="0" xfId="0" applyFill="1"/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5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>
      <selection activeCell="B1" sqref="B1:K1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2:14" ht="38.25" customHeight="1">
      <c r="B1" s="99" t="s">
        <v>18</v>
      </c>
      <c r="C1" s="99"/>
      <c r="D1" s="99"/>
      <c r="E1" s="99"/>
      <c r="F1" s="99"/>
      <c r="G1" s="99"/>
      <c r="H1" s="99"/>
      <c r="I1" s="99"/>
      <c r="J1" s="99"/>
      <c r="K1" s="99"/>
      <c r="M1"/>
    </row>
    <row r="2" spans="2:14" ht="15.75" thickBot="1">
      <c r="M2"/>
    </row>
    <row r="3" spans="2:14" ht="30" customHeight="1" thickBot="1">
      <c r="B3" s="24"/>
      <c r="C3" s="90" t="s">
        <v>0</v>
      </c>
      <c r="D3" s="91"/>
      <c r="E3" s="92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93">
        <v>1</v>
      </c>
      <c r="C4" s="94" t="s">
        <v>12</v>
      </c>
      <c r="D4" s="95"/>
      <c r="E4" s="96"/>
      <c r="F4" s="9" t="s">
        <v>7</v>
      </c>
      <c r="G4" s="5" t="str">
        <f ca="1">INDIRECT(ADDRESS(27,6))&amp;":"&amp;INDIRECT(ADDRESS(27,7))</f>
        <v>13:2</v>
      </c>
      <c r="H4" s="5" t="str">
        <f ca="1">INDIRECT(ADDRESS(31,7))&amp;":"&amp;INDIRECT(ADDRESS(31,6))</f>
        <v>13:1</v>
      </c>
      <c r="I4" s="5" t="str">
        <f ca="1">INDIRECT(ADDRESS(36,6))&amp;":"&amp;INDIRECT(ADDRESS(36,7))</f>
        <v>13:6</v>
      </c>
      <c r="J4" s="5" t="str">
        <f ca="1">INDIRECT(ADDRESS(42,7))&amp;":"&amp;INDIRECT(ADDRESS(42,6))</f>
        <v>12:10</v>
      </c>
      <c r="K4" s="20" t="str">
        <f ca="1">INDIRECT(ADDRESS(20,6))&amp;":"&amp;INDIRECT(ADDRESS(20,7))</f>
        <v>13:7</v>
      </c>
      <c r="L4" s="97">
        <f ca="1">IF(COUNT(F5:K5)=0,"",COUNTIF(F5:K5,"&gt;0")+0.5*COUNTIF(F5:K5,0))</f>
        <v>5</v>
      </c>
      <c r="M4" s="23"/>
      <c r="N4" s="98">
        <v>1</v>
      </c>
    </row>
    <row r="5" spans="2:14" ht="24" customHeight="1">
      <c r="B5" s="89"/>
      <c r="C5" s="80"/>
      <c r="D5" s="81"/>
      <c r="E5" s="82"/>
      <c r="F5" s="13" t="s">
        <v>7</v>
      </c>
      <c r="G5" s="16">
        <f ca="1">IF(LEN(INDIRECT(ADDRESS(ROW()-1, COLUMN())))=1,"",INDIRECT(ADDRESS(27,6))-INDIRECT(ADDRESS(27,7)))</f>
        <v>11</v>
      </c>
      <c r="H5" s="16">
        <f ca="1">IF(LEN(INDIRECT(ADDRESS(ROW()-1, COLUMN())))=1,"",INDIRECT(ADDRESS(31,7))-INDIRECT(ADDRESS(31,6)))</f>
        <v>12</v>
      </c>
      <c r="I5" s="16">
        <f ca="1">IF(LEN(INDIRECT(ADDRESS(ROW()-1, COLUMN())))=1,"",INDIRECT(ADDRESS(36,6))-INDIRECT(ADDRESS(36,7)))</f>
        <v>7</v>
      </c>
      <c r="J5" s="16">
        <f ca="1">IF(LEN(INDIRECT(ADDRESS(ROW()-1, COLUMN())))=1,"",INDIRECT(ADDRESS(42,7))-INDIRECT(ADDRESS(42,6)))</f>
        <v>2</v>
      </c>
      <c r="K5" s="17">
        <f ca="1">IF(LEN(INDIRECT(ADDRESS(ROW()-1, COLUMN())))=1,"",INDIRECT(ADDRESS(20,6))-INDIRECT(ADDRESS(20,7)))</f>
        <v>6</v>
      </c>
      <c r="L5" s="86"/>
      <c r="M5" s="16">
        <f ca="1">IF(COUNT(F5:K5)=0,"",SUM(F5:K5))</f>
        <v>38</v>
      </c>
      <c r="N5" s="77"/>
    </row>
    <row r="6" spans="2:14" ht="24" customHeight="1">
      <c r="B6" s="78">
        <v>2</v>
      </c>
      <c r="C6" s="80" t="s">
        <v>13</v>
      </c>
      <c r="D6" s="81"/>
      <c r="E6" s="82"/>
      <c r="F6" s="11" t="str">
        <f ca="1">INDIRECT(ADDRESS(27,7))&amp;":"&amp;INDIRECT(ADDRESS(27,6))</f>
        <v>2:13</v>
      </c>
      <c r="G6" s="7" t="s">
        <v>7</v>
      </c>
      <c r="H6" s="6" t="str">
        <f ca="1">INDIRECT(ADDRESS(37,6))&amp;":"&amp;INDIRECT(ADDRESS(37,7))</f>
        <v>13:3</v>
      </c>
      <c r="I6" s="6" t="str">
        <f ca="1">INDIRECT(ADDRESS(41,7))&amp;":"&amp;INDIRECT(ADDRESS(41,6))</f>
        <v>6:13</v>
      </c>
      <c r="J6" s="6" t="str">
        <f ca="1">INDIRECT(ADDRESS(21,6))&amp;":"&amp;INDIRECT(ADDRESS(21,7))</f>
        <v>5:13</v>
      </c>
      <c r="K6" s="10" t="str">
        <f ca="1">INDIRECT(ADDRESS(30,6))&amp;":"&amp;INDIRECT(ADDRESS(30,7))</f>
        <v>11:13</v>
      </c>
      <c r="L6" s="86">
        <f ca="1">IF(COUNT(F7:K7)=0,"",COUNTIF(F7:K7,"&gt;0")+0.5*COUNTIF(F7:K7,0))</f>
        <v>1</v>
      </c>
      <c r="M6" s="16"/>
      <c r="N6" s="76">
        <v>5</v>
      </c>
    </row>
    <row r="7" spans="2:14" ht="24" customHeight="1">
      <c r="B7" s="89"/>
      <c r="C7" s="80"/>
      <c r="D7" s="81"/>
      <c r="E7" s="82"/>
      <c r="F7" s="22">
        <f ca="1">IF(LEN(INDIRECT(ADDRESS(ROW()-1, COLUMN())))=1,"",INDIRECT(ADDRESS(27,7))-INDIRECT(ADDRESS(27,6)))</f>
        <v>-11</v>
      </c>
      <c r="G7" s="14" t="s">
        <v>7</v>
      </c>
      <c r="H7" s="16">
        <f ca="1">IF(LEN(INDIRECT(ADDRESS(ROW()-1, COLUMN())))=1,"",INDIRECT(ADDRESS(37,6))-INDIRECT(ADDRESS(37,7)))</f>
        <v>10</v>
      </c>
      <c r="I7" s="16">
        <f ca="1">IF(LEN(INDIRECT(ADDRESS(ROW()-1, COLUMN())))=1,"",INDIRECT(ADDRESS(41,7))-INDIRECT(ADDRESS(41,6)))</f>
        <v>-7</v>
      </c>
      <c r="J7" s="16">
        <f ca="1">IF(LEN(INDIRECT(ADDRESS(ROW()-1, COLUMN())))=1,"",INDIRECT(ADDRESS(21,6))-INDIRECT(ADDRESS(21,7)))</f>
        <v>-8</v>
      </c>
      <c r="K7" s="17">
        <f ca="1">IF(LEN(INDIRECT(ADDRESS(ROW()-1, COLUMN())))=1,"",INDIRECT(ADDRESS(30,6))-INDIRECT(ADDRESS(30,7)))</f>
        <v>-2</v>
      </c>
      <c r="L7" s="86"/>
      <c r="M7" s="16">
        <f ca="1">IF(COUNT(F7:K7)=0,"",SUM(F7:K7))</f>
        <v>-18</v>
      </c>
      <c r="N7" s="77"/>
    </row>
    <row r="8" spans="2:14" ht="24" customHeight="1">
      <c r="B8" s="78">
        <v>3</v>
      </c>
      <c r="C8" s="80" t="s">
        <v>14</v>
      </c>
      <c r="D8" s="81"/>
      <c r="E8" s="82"/>
      <c r="F8" s="11" t="str">
        <f ca="1">INDIRECT(ADDRESS(31,6))&amp;":"&amp;INDIRECT(ADDRESS(31,7))</f>
        <v>1:13</v>
      </c>
      <c r="G8" s="6" t="str">
        <f ca="1">INDIRECT(ADDRESS(37,7))&amp;":"&amp;INDIRECT(ADDRESS(37,6))</f>
        <v>3:13</v>
      </c>
      <c r="H8" s="7" t="s">
        <v>7</v>
      </c>
      <c r="I8" s="6" t="str">
        <f ca="1">INDIRECT(ADDRESS(22,6))&amp;":"&amp;INDIRECT(ADDRESS(22,7))</f>
        <v>8:13</v>
      </c>
      <c r="J8" s="6" t="str">
        <f ca="1">INDIRECT(ADDRESS(26,7))&amp;":"&amp;INDIRECT(ADDRESS(26,6))</f>
        <v>6:13</v>
      </c>
      <c r="K8" s="10" t="str">
        <f ca="1">INDIRECT(ADDRESS(40,6))&amp;":"&amp;INDIRECT(ADDRESS(40,7))</f>
        <v>6:13</v>
      </c>
      <c r="L8" s="86">
        <f ca="1">IF(COUNT(F9:K9)=0,"",COUNTIF(F9:K9,"&gt;0")+0.5*COUNTIF(F9:K9,0))</f>
        <v>0</v>
      </c>
      <c r="M8" s="16"/>
      <c r="N8" s="76">
        <v>6</v>
      </c>
    </row>
    <row r="9" spans="2:14" ht="24" customHeight="1">
      <c r="B9" s="89"/>
      <c r="C9" s="80"/>
      <c r="D9" s="81"/>
      <c r="E9" s="82"/>
      <c r="F9" s="22">
        <f ca="1">IF(LEN(INDIRECT(ADDRESS(ROW()-1, COLUMN())))=1,"",INDIRECT(ADDRESS(31,6))-INDIRECT(ADDRESS(31,7)))</f>
        <v>-12</v>
      </c>
      <c r="G9" s="16">
        <f ca="1">IF(LEN(INDIRECT(ADDRESS(ROW()-1, COLUMN())))=1,"",INDIRECT(ADDRESS(37,7))-INDIRECT(ADDRESS(37,6)))</f>
        <v>-10</v>
      </c>
      <c r="H9" s="14" t="s">
        <v>7</v>
      </c>
      <c r="I9" s="16">
        <f ca="1">IF(LEN(INDIRECT(ADDRESS(ROW()-1, COLUMN())))=1,"",INDIRECT(ADDRESS(22,6))-INDIRECT(ADDRESS(22,7)))</f>
        <v>-5</v>
      </c>
      <c r="J9" s="16">
        <f ca="1">IF(LEN(INDIRECT(ADDRESS(ROW()-1, COLUMN())))=1,"",INDIRECT(ADDRESS(26,7))-INDIRECT(ADDRESS(26,6)))</f>
        <v>-7</v>
      </c>
      <c r="K9" s="17">
        <f ca="1">IF(LEN(INDIRECT(ADDRESS(ROW()-1, COLUMN())))=1,"",INDIRECT(ADDRESS(40,6))-INDIRECT(ADDRESS(40,7)))</f>
        <v>-7</v>
      </c>
      <c r="L9" s="86"/>
      <c r="M9" s="16">
        <f ca="1">IF(COUNT(F9:K9)=0,"",SUM(F9:K9))</f>
        <v>-41</v>
      </c>
      <c r="N9" s="77"/>
    </row>
    <row r="10" spans="2:14" ht="24" customHeight="1">
      <c r="B10" s="78">
        <v>4</v>
      </c>
      <c r="C10" s="80" t="s">
        <v>15</v>
      </c>
      <c r="D10" s="81"/>
      <c r="E10" s="82"/>
      <c r="F10" s="11" t="str">
        <f ca="1">INDIRECT(ADDRESS(36,7))&amp;":"&amp;INDIRECT(ADDRESS(36,6))</f>
        <v>6:13</v>
      </c>
      <c r="G10" s="6" t="str">
        <f ca="1">INDIRECT(ADDRESS(41,6))&amp;":"&amp;INDIRECT(ADDRESS(41,7))</f>
        <v>13:6</v>
      </c>
      <c r="H10" s="6" t="str">
        <f ca="1">INDIRECT(ADDRESS(22,7))&amp;":"&amp;INDIRECT(ADDRESS(22,6))</f>
        <v>13:8</v>
      </c>
      <c r="I10" s="7" t="s">
        <v>7</v>
      </c>
      <c r="J10" s="6" t="str">
        <f ca="1">INDIRECT(ADDRESS(32,6))&amp;":"&amp;INDIRECT(ADDRESS(32,7))</f>
        <v>9:13</v>
      </c>
      <c r="K10" s="10" t="str">
        <f ca="1">INDIRECT(ADDRESS(25,7))&amp;":"&amp;INDIRECT(ADDRESS(25,6))</f>
        <v>9:13</v>
      </c>
      <c r="L10" s="86">
        <f ca="1">IF(COUNT(F11:K11)=0,"",COUNTIF(F11:K11,"&gt;0")+0.5*COUNTIF(F11:K11,0))</f>
        <v>2</v>
      </c>
      <c r="M10" s="16"/>
      <c r="N10" s="76">
        <v>4</v>
      </c>
    </row>
    <row r="11" spans="2:14" ht="24" customHeight="1">
      <c r="B11" s="89"/>
      <c r="C11" s="80"/>
      <c r="D11" s="81"/>
      <c r="E11" s="82"/>
      <c r="F11" s="22">
        <f ca="1">IF(LEN(INDIRECT(ADDRESS(ROW()-1, COLUMN())))=1,"",INDIRECT(ADDRESS(36,7))-INDIRECT(ADDRESS(36,6)))</f>
        <v>-7</v>
      </c>
      <c r="G11" s="16">
        <f ca="1">IF(LEN(INDIRECT(ADDRESS(ROW()-1, COLUMN())))=1,"",INDIRECT(ADDRESS(41,6))-INDIRECT(ADDRESS(41,7)))</f>
        <v>7</v>
      </c>
      <c r="H11" s="16">
        <f ca="1">IF(LEN(INDIRECT(ADDRESS(ROW()-1, COLUMN())))=1,"",INDIRECT(ADDRESS(22,7))-INDIRECT(ADDRESS(22,6)))</f>
        <v>5</v>
      </c>
      <c r="I11" s="14" t="s">
        <v>7</v>
      </c>
      <c r="J11" s="16">
        <f ca="1">IF(LEN(INDIRECT(ADDRESS(ROW()-1, COLUMN())))=1,"",INDIRECT(ADDRESS(32,6))-INDIRECT(ADDRESS(32,7)))</f>
        <v>-4</v>
      </c>
      <c r="K11" s="17">
        <f ca="1">IF(LEN(INDIRECT(ADDRESS(ROW()-1, COLUMN())))=1,"",INDIRECT(ADDRESS(25,7))-INDIRECT(ADDRESS(25,6)))</f>
        <v>-4</v>
      </c>
      <c r="L11" s="86"/>
      <c r="M11" s="16">
        <f ca="1">IF(COUNT(F11:K11)=0,"",SUM(F11:K11))</f>
        <v>-3</v>
      </c>
      <c r="N11" s="77"/>
    </row>
    <row r="12" spans="2:14" ht="24" customHeight="1">
      <c r="B12" s="78">
        <v>5</v>
      </c>
      <c r="C12" s="80" t="s">
        <v>16</v>
      </c>
      <c r="D12" s="81"/>
      <c r="E12" s="82"/>
      <c r="F12" s="11" t="str">
        <f ca="1">INDIRECT(ADDRESS(42,6))&amp;":"&amp;INDIRECT(ADDRESS(42,7))</f>
        <v>10:12</v>
      </c>
      <c r="G12" s="6" t="str">
        <f ca="1">INDIRECT(ADDRESS(21,7))&amp;":"&amp;INDIRECT(ADDRESS(21,6))</f>
        <v>13:5</v>
      </c>
      <c r="H12" s="6" t="str">
        <f ca="1">INDIRECT(ADDRESS(26,6))&amp;":"&amp;INDIRECT(ADDRESS(26,7))</f>
        <v>13:6</v>
      </c>
      <c r="I12" s="6" t="str">
        <f ca="1">INDIRECT(ADDRESS(32,7))&amp;":"&amp;INDIRECT(ADDRESS(32,6))</f>
        <v>13:9</v>
      </c>
      <c r="J12" s="7" t="s">
        <v>7</v>
      </c>
      <c r="K12" s="10" t="str">
        <f ca="1">INDIRECT(ADDRESS(35,7))&amp;":"&amp;INDIRECT(ADDRESS(35,6))</f>
        <v>11:13</v>
      </c>
      <c r="L12" s="86">
        <f ca="1">IF(COUNT(F13:K13)=0,"",COUNTIF(F13:K13,"&gt;0")+0.5*COUNTIF(F13:K13,0))</f>
        <v>3</v>
      </c>
      <c r="M12" s="16"/>
      <c r="N12" s="76">
        <v>3</v>
      </c>
    </row>
    <row r="13" spans="2:14" ht="24" customHeight="1">
      <c r="B13" s="89"/>
      <c r="C13" s="80"/>
      <c r="D13" s="81"/>
      <c r="E13" s="82"/>
      <c r="F13" s="22">
        <f ca="1">IF(LEN(INDIRECT(ADDRESS(ROW()-1, COLUMN())))=1,"",INDIRECT(ADDRESS(42,6))-INDIRECT(ADDRESS(42,7)))</f>
        <v>-2</v>
      </c>
      <c r="G13" s="16">
        <f ca="1">IF(LEN(INDIRECT(ADDRESS(ROW()-1, COLUMN())))=1,"",INDIRECT(ADDRESS(21,7))-INDIRECT(ADDRESS(21,6)))</f>
        <v>8</v>
      </c>
      <c r="H13" s="16">
        <f ca="1">IF(LEN(INDIRECT(ADDRESS(ROW()-1, COLUMN())))=1,"",INDIRECT(ADDRESS(26,6))-INDIRECT(ADDRESS(26,7)))</f>
        <v>7</v>
      </c>
      <c r="I13" s="16">
        <f ca="1">IF(LEN(INDIRECT(ADDRESS(ROW()-1, COLUMN())))=1,"",INDIRECT(ADDRESS(32,7))-INDIRECT(ADDRESS(32,6)))</f>
        <v>4</v>
      </c>
      <c r="J13" s="14" t="s">
        <v>7</v>
      </c>
      <c r="K13" s="17">
        <f ca="1">IF(LEN(INDIRECT(ADDRESS(ROW()-1, COLUMN())))=1,"",INDIRECT(ADDRESS(35,7))-INDIRECT(ADDRESS(35,6)))</f>
        <v>-2</v>
      </c>
      <c r="L13" s="86"/>
      <c r="M13" s="16">
        <f ca="1">IF(COUNT(F13:K13)=0,"",SUM(F13:K13))</f>
        <v>15</v>
      </c>
      <c r="N13" s="77"/>
    </row>
    <row r="14" spans="2:14" ht="24" customHeight="1">
      <c r="B14" s="78">
        <v>6</v>
      </c>
      <c r="C14" s="80" t="s">
        <v>17</v>
      </c>
      <c r="D14" s="81"/>
      <c r="E14" s="82"/>
      <c r="F14" s="11" t="str">
        <f ca="1">INDIRECT(ADDRESS(20,7))&amp;":"&amp;INDIRECT(ADDRESS(20,6))</f>
        <v>7:13</v>
      </c>
      <c r="G14" s="6" t="str">
        <f ca="1">INDIRECT(ADDRESS(30,7))&amp;":"&amp;INDIRECT(ADDRESS(30,6))</f>
        <v>13:11</v>
      </c>
      <c r="H14" s="6" t="str">
        <f ca="1">INDIRECT(ADDRESS(40,7))&amp;":"&amp;INDIRECT(ADDRESS(40,6))</f>
        <v>13:6</v>
      </c>
      <c r="I14" s="6" t="str">
        <f ca="1">INDIRECT(ADDRESS(25,6))&amp;":"&amp;INDIRECT(ADDRESS(25,7))</f>
        <v>13:9</v>
      </c>
      <c r="J14" s="6" t="str">
        <f ca="1">INDIRECT(ADDRESS(35,6))&amp;":"&amp;INDIRECT(ADDRESS(35,7))</f>
        <v>13:11</v>
      </c>
      <c r="K14" s="12" t="s">
        <v>7</v>
      </c>
      <c r="L14" s="86">
        <f ca="1">IF(COUNT(F15:K15)=0,"",COUNTIF(F15:K15,"&gt;0")+0.5*COUNTIF(F15:K15,0))</f>
        <v>4</v>
      </c>
      <c r="M14" s="16"/>
      <c r="N14" s="76">
        <v>2</v>
      </c>
    </row>
    <row r="15" spans="2:14" ht="24" customHeight="1" thickBot="1">
      <c r="B15" s="79"/>
      <c r="C15" s="83"/>
      <c r="D15" s="84"/>
      <c r="E15" s="85"/>
      <c r="F15" s="19">
        <f ca="1">IF(LEN(INDIRECT(ADDRESS(ROW()-1, COLUMN())))=1,"",INDIRECT(ADDRESS(20,7))-INDIRECT(ADDRESS(20,6)))</f>
        <v>-6</v>
      </c>
      <c r="G15" s="18">
        <f ca="1">IF(LEN(INDIRECT(ADDRESS(ROW()-1, COLUMN())))=1,"",INDIRECT(ADDRESS(30,7))-INDIRECT(ADDRESS(30,6)))</f>
        <v>2</v>
      </c>
      <c r="H15" s="18">
        <f ca="1">IF(LEN(INDIRECT(ADDRESS(ROW()-1, COLUMN())))=1,"",INDIRECT(ADDRESS(40,7))-INDIRECT(ADDRESS(40,6)))</f>
        <v>7</v>
      </c>
      <c r="I15" s="18">
        <f ca="1">IF(LEN(INDIRECT(ADDRESS(ROW()-1, COLUMN())))=1,"",INDIRECT(ADDRESS(25,6))-INDIRECT(ADDRESS(25,7)))</f>
        <v>4</v>
      </c>
      <c r="J15" s="18">
        <f ca="1">IF(LEN(INDIRECT(ADDRESS(ROW()-1, COLUMN())))=1,"",INDIRECT(ADDRESS(35,6))-INDIRECT(ADDRESS(35,7)))</f>
        <v>2</v>
      </c>
      <c r="K15" s="15" t="s">
        <v>7</v>
      </c>
      <c r="L15" s="87"/>
      <c r="M15" s="18">
        <f ca="1">IF(COUNT(F15:K15)=0,"",SUM(F15:K15))</f>
        <v>9</v>
      </c>
      <c r="N15" s="88"/>
    </row>
    <row r="16" spans="2:14">
      <c r="M16"/>
    </row>
    <row r="17" spans="1:13">
      <c r="M17"/>
    </row>
    <row r="18" spans="1:13">
      <c r="M18"/>
    </row>
    <row r="19" spans="1:13" s="40" customFormat="1" ht="30" customHeight="1" thickBot="1">
      <c r="A19" s="39"/>
      <c r="B19" s="75" t="s">
        <v>4</v>
      </c>
      <c r="C19" s="75"/>
      <c r="D19" s="75"/>
      <c r="E19" s="75"/>
      <c r="F19" s="75"/>
      <c r="G19" s="75"/>
      <c r="H19" s="75"/>
      <c r="I19" s="75"/>
      <c r="J19" s="75"/>
      <c r="K19" s="75"/>
    </row>
    <row r="20" spans="1:13" s="40" customFormat="1" ht="30" customHeight="1" thickBot="1">
      <c r="A20" s="39"/>
      <c r="B20" s="45">
        <v>1</v>
      </c>
      <c r="C20" s="72" t="str">
        <f ca="1">IF(ISBLANK(INDIRECT(ADDRESS(B20*2+2,3))),"",INDIRECT(ADDRESS(B20*2+2,3)))</f>
        <v>Капран-Индаяти</v>
      </c>
      <c r="D20" s="72"/>
      <c r="E20" s="73"/>
      <c r="F20" s="41">
        <v>13</v>
      </c>
      <c r="G20" s="42">
        <v>7</v>
      </c>
      <c r="H20" s="74" t="str">
        <f ca="1">IF(ISBLANK(INDIRECT(ADDRESS(K20*2+2,3))),"",INDIRECT(ADDRESS(K20*2+2,3)))</f>
        <v>Калякин</v>
      </c>
      <c r="I20" s="72"/>
      <c r="J20" s="72"/>
      <c r="K20" s="45">
        <v>6</v>
      </c>
      <c r="L20" s="39" t="s">
        <v>11</v>
      </c>
      <c r="M20" s="38">
        <v>7</v>
      </c>
    </row>
    <row r="21" spans="1:13" s="40" customFormat="1" ht="30" customHeight="1" thickBot="1">
      <c r="A21" s="39"/>
      <c r="B21" s="45">
        <v>2</v>
      </c>
      <c r="C21" s="72" t="str">
        <f ca="1">IF(ISBLANK(INDIRECT(ADDRESS(B21*2+2,3))),"",INDIRECT(ADDRESS(B21*2+2,3)))</f>
        <v>Майсов</v>
      </c>
      <c r="D21" s="72"/>
      <c r="E21" s="73"/>
      <c r="F21" s="41">
        <v>5</v>
      </c>
      <c r="G21" s="42">
        <v>13</v>
      </c>
      <c r="H21" s="74" t="str">
        <f ca="1">IF(ISBLANK(INDIRECT(ADDRESS(K21*2+2,3))),"",INDIRECT(ADDRESS(K21*2+2,3)))</f>
        <v>Коновалов</v>
      </c>
      <c r="I21" s="72"/>
      <c r="J21" s="72"/>
      <c r="K21" s="45">
        <v>5</v>
      </c>
      <c r="L21" s="39" t="s">
        <v>11</v>
      </c>
      <c r="M21" s="38">
        <v>8</v>
      </c>
    </row>
    <row r="22" spans="1:13" s="40" customFormat="1" ht="30" customHeight="1" thickBot="1">
      <c r="A22" s="39"/>
      <c r="B22" s="45">
        <v>3</v>
      </c>
      <c r="C22" s="72" t="str">
        <f ca="1">IF(ISBLANK(INDIRECT(ADDRESS(B22*2+2,3))),"",INDIRECT(ADDRESS(B22*2+2,3)))</f>
        <v>Бацманов</v>
      </c>
      <c r="D22" s="72"/>
      <c r="E22" s="73"/>
      <c r="F22" s="41">
        <v>8</v>
      </c>
      <c r="G22" s="42">
        <v>13</v>
      </c>
      <c r="H22" s="74" t="str">
        <f ca="1">IF(ISBLANK(INDIRECT(ADDRESS(K22*2+2,3))),"",INDIRECT(ADDRESS(K22*2+2,3)))</f>
        <v>Демин</v>
      </c>
      <c r="I22" s="72"/>
      <c r="J22" s="72"/>
      <c r="K22" s="45">
        <v>4</v>
      </c>
      <c r="L22" s="39" t="s">
        <v>11</v>
      </c>
      <c r="M22" s="38">
        <v>9</v>
      </c>
    </row>
    <row r="23" spans="1:13" s="40" customFormat="1" ht="30" customHeight="1">
      <c r="A23" s="39"/>
      <c r="L23" s="39"/>
      <c r="M23" s="46"/>
    </row>
    <row r="24" spans="1:13" s="40" customFormat="1" ht="30" customHeight="1" thickBot="1">
      <c r="A24" s="39"/>
      <c r="B24" s="75" t="s">
        <v>5</v>
      </c>
      <c r="C24" s="75"/>
      <c r="D24" s="75"/>
      <c r="E24" s="75"/>
      <c r="F24" s="75"/>
      <c r="G24" s="75"/>
      <c r="H24" s="75"/>
      <c r="I24" s="75"/>
      <c r="J24" s="75"/>
      <c r="K24" s="75"/>
      <c r="L24" s="39"/>
      <c r="M24" s="46"/>
    </row>
    <row r="25" spans="1:13" s="40" customFormat="1" ht="30" customHeight="1" thickBot="1">
      <c r="A25" s="39"/>
      <c r="B25" s="45">
        <v>6</v>
      </c>
      <c r="C25" s="72" t="str">
        <f ca="1">IF(ISBLANK(INDIRECT(ADDRESS(B25*2+2,3))),"",INDIRECT(ADDRESS(B25*2+2,3)))</f>
        <v>Калякин</v>
      </c>
      <c r="D25" s="72"/>
      <c r="E25" s="73"/>
      <c r="F25" s="41">
        <v>13</v>
      </c>
      <c r="G25" s="42">
        <v>9</v>
      </c>
      <c r="H25" s="74" t="str">
        <f ca="1">IF(ISBLANK(INDIRECT(ADDRESS(K25*2+2,3))),"",INDIRECT(ADDRESS(K25*2+2,3)))</f>
        <v>Демин</v>
      </c>
      <c r="I25" s="72"/>
      <c r="J25" s="72"/>
      <c r="K25" s="45">
        <v>4</v>
      </c>
      <c r="L25" s="39" t="s">
        <v>11</v>
      </c>
      <c r="M25" s="38">
        <v>10</v>
      </c>
    </row>
    <row r="26" spans="1:13" s="40" customFormat="1" ht="30" customHeight="1" thickBot="1">
      <c r="A26" s="39"/>
      <c r="B26" s="45">
        <v>5</v>
      </c>
      <c r="C26" s="72" t="str">
        <f ca="1">IF(ISBLANK(INDIRECT(ADDRESS(B26*2+2,3))),"",INDIRECT(ADDRESS(B26*2+2,3)))</f>
        <v>Коновалов</v>
      </c>
      <c r="D26" s="72"/>
      <c r="E26" s="73"/>
      <c r="F26" s="41">
        <v>13</v>
      </c>
      <c r="G26" s="42">
        <v>6</v>
      </c>
      <c r="H26" s="74" t="str">
        <f ca="1">IF(ISBLANK(INDIRECT(ADDRESS(K26*2+2,3))),"",INDIRECT(ADDRESS(K26*2+2,3)))</f>
        <v>Бацманов</v>
      </c>
      <c r="I26" s="72"/>
      <c r="J26" s="72"/>
      <c r="K26" s="45">
        <v>3</v>
      </c>
      <c r="L26" s="39" t="s">
        <v>11</v>
      </c>
      <c r="M26" s="38">
        <v>11</v>
      </c>
    </row>
    <row r="27" spans="1:13" s="40" customFormat="1" ht="30" customHeight="1" thickBot="1">
      <c r="A27" s="39"/>
      <c r="B27" s="45">
        <v>1</v>
      </c>
      <c r="C27" s="72" t="str">
        <f ca="1">IF(ISBLANK(INDIRECT(ADDRESS(B27*2+2,3))),"",INDIRECT(ADDRESS(B27*2+2,3)))</f>
        <v>Капран-Индаяти</v>
      </c>
      <c r="D27" s="72"/>
      <c r="E27" s="73"/>
      <c r="F27" s="41">
        <v>13</v>
      </c>
      <c r="G27" s="42">
        <v>2</v>
      </c>
      <c r="H27" s="74" t="str">
        <f ca="1">IF(ISBLANK(INDIRECT(ADDRESS(K27*2+2,3))),"",INDIRECT(ADDRESS(K27*2+2,3)))</f>
        <v>Майсов</v>
      </c>
      <c r="I27" s="72"/>
      <c r="J27" s="72"/>
      <c r="K27" s="45">
        <v>2</v>
      </c>
      <c r="L27" s="39" t="s">
        <v>11</v>
      </c>
      <c r="M27" s="38">
        <v>12</v>
      </c>
    </row>
    <row r="28" spans="1:13" s="40" customFormat="1" ht="30" customHeight="1">
      <c r="A28" s="39"/>
      <c r="L28" s="39"/>
      <c r="M28" s="46"/>
    </row>
    <row r="29" spans="1:13" s="40" customFormat="1" ht="30" customHeight="1" thickBot="1">
      <c r="A29" s="39"/>
      <c r="B29" s="75" t="s">
        <v>6</v>
      </c>
      <c r="C29" s="75"/>
      <c r="D29" s="75"/>
      <c r="E29" s="75"/>
      <c r="F29" s="75"/>
      <c r="G29" s="75"/>
      <c r="H29" s="75"/>
      <c r="I29" s="75"/>
      <c r="J29" s="75"/>
      <c r="K29" s="75"/>
      <c r="L29" s="39"/>
      <c r="M29" s="46"/>
    </row>
    <row r="30" spans="1:13" s="40" customFormat="1" ht="30" customHeight="1" thickBot="1">
      <c r="A30" s="39"/>
      <c r="B30" s="45">
        <v>2</v>
      </c>
      <c r="C30" s="72" t="str">
        <f ca="1">IF(ISBLANK(INDIRECT(ADDRESS(B30*2+2,3))),"",INDIRECT(ADDRESS(B30*2+2,3)))</f>
        <v>Майсов</v>
      </c>
      <c r="D30" s="72"/>
      <c r="E30" s="73"/>
      <c r="F30" s="41">
        <v>11</v>
      </c>
      <c r="G30" s="42">
        <v>13</v>
      </c>
      <c r="H30" s="74" t="str">
        <f ca="1">IF(ISBLANK(INDIRECT(ADDRESS(K30*2+2,3))),"",INDIRECT(ADDRESS(K30*2+2,3)))</f>
        <v>Калякин</v>
      </c>
      <c r="I30" s="72"/>
      <c r="J30" s="72"/>
      <c r="K30" s="45">
        <v>6</v>
      </c>
      <c r="L30" s="39" t="s">
        <v>11</v>
      </c>
      <c r="M30" s="38">
        <v>1</v>
      </c>
    </row>
    <row r="31" spans="1:13" s="40" customFormat="1" ht="30" customHeight="1" thickBot="1">
      <c r="A31" s="39"/>
      <c r="B31" s="45">
        <v>3</v>
      </c>
      <c r="C31" s="72" t="str">
        <f ca="1">IF(ISBLANK(INDIRECT(ADDRESS(B31*2+2,3))),"",INDIRECT(ADDRESS(B31*2+2,3)))</f>
        <v>Бацманов</v>
      </c>
      <c r="D31" s="72"/>
      <c r="E31" s="73"/>
      <c r="F31" s="41">
        <v>1</v>
      </c>
      <c r="G31" s="42">
        <v>13</v>
      </c>
      <c r="H31" s="74" t="str">
        <f ca="1">IF(ISBLANK(INDIRECT(ADDRESS(K31*2+2,3))),"",INDIRECT(ADDRESS(K31*2+2,3)))</f>
        <v>Капран-Индаяти</v>
      </c>
      <c r="I31" s="72"/>
      <c r="J31" s="72"/>
      <c r="K31" s="45">
        <v>1</v>
      </c>
      <c r="L31" s="39" t="s">
        <v>11</v>
      </c>
      <c r="M31" s="38">
        <v>2</v>
      </c>
    </row>
    <row r="32" spans="1:13" s="40" customFormat="1" ht="30" customHeight="1" thickBot="1">
      <c r="A32" s="39"/>
      <c r="B32" s="45">
        <v>4</v>
      </c>
      <c r="C32" s="72" t="str">
        <f ca="1">IF(ISBLANK(INDIRECT(ADDRESS(B32*2+2,3))),"",INDIRECT(ADDRESS(B32*2+2,3)))</f>
        <v>Демин</v>
      </c>
      <c r="D32" s="72"/>
      <c r="E32" s="73"/>
      <c r="F32" s="41">
        <v>9</v>
      </c>
      <c r="G32" s="42">
        <v>13</v>
      </c>
      <c r="H32" s="74" t="str">
        <f ca="1">IF(ISBLANK(INDIRECT(ADDRESS(K32*2+2,3))),"",INDIRECT(ADDRESS(K32*2+2,3)))</f>
        <v>Коновалов</v>
      </c>
      <c r="I32" s="72"/>
      <c r="J32" s="72"/>
      <c r="K32" s="45">
        <v>5</v>
      </c>
      <c r="L32" s="39" t="s">
        <v>11</v>
      </c>
      <c r="M32" s="38">
        <v>3</v>
      </c>
    </row>
    <row r="33" spans="1:13" s="40" customFormat="1" ht="30" customHeight="1">
      <c r="A33" s="39"/>
      <c r="L33" s="39"/>
      <c r="M33" s="46"/>
    </row>
    <row r="34" spans="1:13" s="40" customFormat="1" ht="30" customHeight="1" thickBot="1">
      <c r="A34" s="39"/>
      <c r="B34" s="75" t="s">
        <v>8</v>
      </c>
      <c r="C34" s="75"/>
      <c r="D34" s="75"/>
      <c r="E34" s="75"/>
      <c r="F34" s="75"/>
      <c r="G34" s="75"/>
      <c r="H34" s="75"/>
      <c r="I34" s="75"/>
      <c r="J34" s="75"/>
      <c r="K34" s="75"/>
      <c r="L34" s="39"/>
      <c r="M34" s="46"/>
    </row>
    <row r="35" spans="1:13" s="40" customFormat="1" ht="30" customHeight="1" thickBot="1">
      <c r="A35" s="39"/>
      <c r="B35" s="45">
        <v>6</v>
      </c>
      <c r="C35" s="72" t="str">
        <f ca="1">IF(ISBLANK(INDIRECT(ADDRESS(B35*2+2,3))),"",INDIRECT(ADDRESS(B35*2+2,3)))</f>
        <v>Калякин</v>
      </c>
      <c r="D35" s="72"/>
      <c r="E35" s="73"/>
      <c r="F35" s="41">
        <v>13</v>
      </c>
      <c r="G35" s="42">
        <v>11</v>
      </c>
      <c r="H35" s="74" t="str">
        <f ca="1">IF(ISBLANK(INDIRECT(ADDRESS(K35*2+2,3))),"",INDIRECT(ADDRESS(K35*2+2,3)))</f>
        <v>Коновалов</v>
      </c>
      <c r="I35" s="72"/>
      <c r="J35" s="72"/>
      <c r="K35" s="45">
        <v>5</v>
      </c>
      <c r="L35" s="39" t="s">
        <v>11</v>
      </c>
      <c r="M35" s="38">
        <v>4</v>
      </c>
    </row>
    <row r="36" spans="1:13" s="40" customFormat="1" ht="30" customHeight="1" thickBot="1">
      <c r="A36" s="39"/>
      <c r="B36" s="45">
        <v>1</v>
      </c>
      <c r="C36" s="72" t="str">
        <f ca="1">IF(ISBLANK(INDIRECT(ADDRESS(B36*2+2,3))),"",INDIRECT(ADDRESS(B36*2+2,3)))</f>
        <v>Капран-Индаяти</v>
      </c>
      <c r="D36" s="72"/>
      <c r="E36" s="73"/>
      <c r="F36" s="41">
        <v>13</v>
      </c>
      <c r="G36" s="42">
        <v>6</v>
      </c>
      <c r="H36" s="74" t="str">
        <f ca="1">IF(ISBLANK(INDIRECT(ADDRESS(K36*2+2,3))),"",INDIRECT(ADDRESS(K36*2+2,3)))</f>
        <v>Демин</v>
      </c>
      <c r="I36" s="72"/>
      <c r="J36" s="72"/>
      <c r="K36" s="45">
        <v>4</v>
      </c>
      <c r="L36" s="39" t="s">
        <v>11</v>
      </c>
      <c r="M36" s="38">
        <v>5</v>
      </c>
    </row>
    <row r="37" spans="1:13" s="40" customFormat="1" ht="30" customHeight="1" thickBot="1">
      <c r="A37" s="39"/>
      <c r="B37" s="45">
        <v>2</v>
      </c>
      <c r="C37" s="72" t="str">
        <f ca="1">IF(ISBLANK(INDIRECT(ADDRESS(B37*2+2,3))),"",INDIRECT(ADDRESS(B37*2+2,3)))</f>
        <v>Майсов</v>
      </c>
      <c r="D37" s="72"/>
      <c r="E37" s="73"/>
      <c r="F37" s="41">
        <v>13</v>
      </c>
      <c r="G37" s="42">
        <v>3</v>
      </c>
      <c r="H37" s="74" t="str">
        <f ca="1">IF(ISBLANK(INDIRECT(ADDRESS(K37*2+2,3))),"",INDIRECT(ADDRESS(K37*2+2,3)))</f>
        <v>Бацманов</v>
      </c>
      <c r="I37" s="72"/>
      <c r="J37" s="72"/>
      <c r="K37" s="45">
        <v>3</v>
      </c>
      <c r="L37" s="39" t="s">
        <v>11</v>
      </c>
      <c r="M37" s="38">
        <v>6</v>
      </c>
    </row>
    <row r="38" spans="1:13" s="40" customFormat="1" ht="30" customHeight="1">
      <c r="A38" s="39"/>
      <c r="M38" s="46"/>
    </row>
    <row r="39" spans="1:13" s="40" customFormat="1" ht="30" customHeight="1" thickBot="1">
      <c r="A39" s="39"/>
      <c r="B39" s="75" t="s">
        <v>9</v>
      </c>
      <c r="C39" s="75"/>
      <c r="D39" s="75"/>
      <c r="E39" s="75"/>
      <c r="F39" s="75"/>
      <c r="G39" s="75"/>
      <c r="H39" s="75"/>
      <c r="I39" s="75"/>
      <c r="J39" s="75"/>
      <c r="K39" s="75"/>
      <c r="M39" s="46"/>
    </row>
    <row r="40" spans="1:13" s="40" customFormat="1" ht="30" customHeight="1" thickBot="1">
      <c r="A40" s="39"/>
      <c r="B40" s="45">
        <v>3</v>
      </c>
      <c r="C40" s="72" t="str">
        <f ca="1">IF(ISBLANK(INDIRECT(ADDRESS(B40*2+2,3))),"",INDIRECT(ADDRESS(B40*2+2,3)))</f>
        <v>Бацманов</v>
      </c>
      <c r="D40" s="72"/>
      <c r="E40" s="73"/>
      <c r="F40" s="41">
        <v>6</v>
      </c>
      <c r="G40" s="42">
        <v>13</v>
      </c>
      <c r="H40" s="74" t="str">
        <f ca="1">IF(ISBLANK(INDIRECT(ADDRESS(K40*2+2,3))),"",INDIRECT(ADDRESS(K40*2+2,3)))</f>
        <v>Калякин</v>
      </c>
      <c r="I40" s="72"/>
      <c r="J40" s="72"/>
      <c r="K40" s="45">
        <v>6</v>
      </c>
      <c r="L40" s="39" t="s">
        <v>11</v>
      </c>
      <c r="M40" s="38">
        <v>7</v>
      </c>
    </row>
    <row r="41" spans="1:13" s="40" customFormat="1" ht="30" customHeight="1" thickBot="1">
      <c r="A41" s="39"/>
      <c r="B41" s="45">
        <v>4</v>
      </c>
      <c r="C41" s="72" t="str">
        <f ca="1">IF(ISBLANK(INDIRECT(ADDRESS(B41*2+2,3))),"",INDIRECT(ADDRESS(B41*2+2,3)))</f>
        <v>Демин</v>
      </c>
      <c r="D41" s="72"/>
      <c r="E41" s="73"/>
      <c r="F41" s="41">
        <v>13</v>
      </c>
      <c r="G41" s="42">
        <v>6</v>
      </c>
      <c r="H41" s="74" t="str">
        <f ca="1">IF(ISBLANK(INDIRECT(ADDRESS(K41*2+2,3))),"",INDIRECT(ADDRESS(K41*2+2,3)))</f>
        <v>Майсов</v>
      </c>
      <c r="I41" s="72"/>
      <c r="J41" s="72"/>
      <c r="K41" s="45">
        <v>2</v>
      </c>
      <c r="L41" s="39" t="s">
        <v>11</v>
      </c>
      <c r="M41" s="38">
        <v>8</v>
      </c>
    </row>
    <row r="42" spans="1:13" s="40" customFormat="1" ht="30" customHeight="1" thickBot="1">
      <c r="A42" s="39"/>
      <c r="B42" s="45">
        <v>5</v>
      </c>
      <c r="C42" s="72" t="str">
        <f ca="1">IF(ISBLANK(INDIRECT(ADDRESS(B42*2+2,3))),"",INDIRECT(ADDRESS(B42*2+2,3)))</f>
        <v>Коновалов</v>
      </c>
      <c r="D42" s="72"/>
      <c r="E42" s="73"/>
      <c r="F42" s="41">
        <v>10</v>
      </c>
      <c r="G42" s="42">
        <v>12</v>
      </c>
      <c r="H42" s="74" t="str">
        <f ca="1">IF(ISBLANK(INDIRECT(ADDRESS(K42*2+2,3))),"",INDIRECT(ADDRESS(K42*2+2,3)))</f>
        <v>Капран-Индаяти</v>
      </c>
      <c r="I42" s="72"/>
      <c r="J42" s="72"/>
      <c r="K42" s="45">
        <v>1</v>
      </c>
      <c r="L42" s="39" t="s">
        <v>11</v>
      </c>
      <c r="M42" s="38">
        <v>9</v>
      </c>
    </row>
    <row r="43" spans="1:13">
      <c r="L43" s="26"/>
    </row>
  </sheetData>
  <sheetCalcPr fullCalcOnLoad="1"/>
  <mergeCells count="61">
    <mergeCell ref="B1:K1"/>
    <mergeCell ref="B6:B7"/>
    <mergeCell ref="C6:E7"/>
    <mergeCell ref="L6:L7"/>
    <mergeCell ref="N6:N7"/>
    <mergeCell ref="C3:E3"/>
    <mergeCell ref="B4:B5"/>
    <mergeCell ref="C4:E5"/>
    <mergeCell ref="L4:L5"/>
    <mergeCell ref="N4:N5"/>
    <mergeCell ref="B10:B11"/>
    <mergeCell ref="C10:E11"/>
    <mergeCell ref="L10:L11"/>
    <mergeCell ref="N10:N11"/>
    <mergeCell ref="B8:B9"/>
    <mergeCell ref="C8:E9"/>
    <mergeCell ref="L8:L9"/>
    <mergeCell ref="N8:N9"/>
    <mergeCell ref="N12:N13"/>
    <mergeCell ref="B14:B15"/>
    <mergeCell ref="C14:E15"/>
    <mergeCell ref="L14:L15"/>
    <mergeCell ref="N14:N15"/>
    <mergeCell ref="L12:L13"/>
    <mergeCell ref="B12:B13"/>
    <mergeCell ref="C12:E13"/>
    <mergeCell ref="C26:E26"/>
    <mergeCell ref="H26:J26"/>
    <mergeCell ref="B19:K19"/>
    <mergeCell ref="C20:E20"/>
    <mergeCell ref="H20:J20"/>
    <mergeCell ref="C27:E27"/>
    <mergeCell ref="H27:J27"/>
    <mergeCell ref="C21:E21"/>
    <mergeCell ref="H21:J21"/>
    <mergeCell ref="C30:E30"/>
    <mergeCell ref="H30:J30"/>
    <mergeCell ref="C31:E31"/>
    <mergeCell ref="H31:J31"/>
    <mergeCell ref="B29:K29"/>
    <mergeCell ref="C22:E22"/>
    <mergeCell ref="H22:J22"/>
    <mergeCell ref="B24:K24"/>
    <mergeCell ref="C25:E25"/>
    <mergeCell ref="H25:J25"/>
    <mergeCell ref="C42:E42"/>
    <mergeCell ref="H42:J42"/>
    <mergeCell ref="B34:K34"/>
    <mergeCell ref="C35:E35"/>
    <mergeCell ref="H35:J35"/>
    <mergeCell ref="C36:E36"/>
    <mergeCell ref="C32:E32"/>
    <mergeCell ref="H32:J32"/>
    <mergeCell ref="C41:E41"/>
    <mergeCell ref="H41:J41"/>
    <mergeCell ref="H36:J36"/>
    <mergeCell ref="C37:E37"/>
    <mergeCell ref="H37:J37"/>
    <mergeCell ref="B39:K39"/>
    <mergeCell ref="C40:E40"/>
    <mergeCell ref="H40:J40"/>
  </mergeCells>
  <phoneticPr fontId="0" type="noConversion"/>
  <printOptions horizontalCentered="1"/>
  <pageMargins left="0.25" right="0.25" top="0.75" bottom="0.75" header="0.3" footer="0.3"/>
  <pageSetup paperSize="9"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8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8" t="e">
        <f>#REF!&amp;#REF!</f>
        <v>#REF!</v>
      </c>
      <c r="J24" s="8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8" t="e">
        <f>#REF!&amp;#REF!</f>
        <v>#REF!</v>
      </c>
      <c r="J25" s="8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8" t="e">
        <f>#REF!&amp;#REF!</f>
        <v>#REF!</v>
      </c>
      <c r="J26" s="8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8" t="e">
        <f>#REF!&amp;#REF!</f>
        <v>#REF!</v>
      </c>
      <c r="J27" s="8" t="e">
        <f>#REF!&amp;#REF!</f>
        <v>#REF!</v>
      </c>
    </row>
    <row r="28" spans="9:28">
      <c r="I28" s="8" t="e">
        <f>#REF!&amp;#REF!</f>
        <v>#REF!</v>
      </c>
      <c r="J28" s="8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8" t="e">
        <f>#REF!&amp;#REF!</f>
        <v>#REF!</v>
      </c>
      <c r="J30" s="8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8" t="e">
        <f>#REF!&amp;#REF!</f>
        <v>#REF!</v>
      </c>
      <c r="J31" s="8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8" t="e">
        <f>#REF!&amp;#REF!</f>
        <v>#REF!</v>
      </c>
      <c r="J32" s="8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8" t="e">
        <f>#REF!&amp;#REF!</f>
        <v>#REF!</v>
      </c>
      <c r="J33" s="8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8" t="e">
        <f>#REF!&amp;#REF!</f>
        <v>#REF!</v>
      </c>
      <c r="J34" s="8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8" t="e">
        <f>#REF!&amp;#REF!</f>
        <v>#REF!</v>
      </c>
      <c r="J36" s="8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8" t="e">
        <f>#REF!&amp;#REF!</f>
        <v>#REF!</v>
      </c>
      <c r="J37" s="8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8" t="e">
        <f>#REF!&amp;#REF!</f>
        <v>#REF!</v>
      </c>
      <c r="J38" s="8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8" t="e">
        <f>#REF!&amp;#REF!</f>
        <v>#REF!</v>
      </c>
      <c r="J39" s="8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8" t="e">
        <f>#REF!&amp;#REF!</f>
        <v>#REF!</v>
      </c>
      <c r="J40" s="8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8" t="e">
        <f>#REF!&amp;#REF!</f>
        <v>#REF!</v>
      </c>
      <c r="J42" s="8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8" t="e">
        <f>#REF!&amp;#REF!</f>
        <v>#REF!</v>
      </c>
      <c r="J43" s="8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8" t="e">
        <f>#REF!&amp;#REF!</f>
        <v>#REF!</v>
      </c>
      <c r="J44" s="8" t="e">
        <f>#REF!&amp;#REF!</f>
        <v>#REF!</v>
      </c>
    </row>
    <row r="45" spans="9:19">
      <c r="I45" s="8" t="e">
        <f>#REF!&amp;#REF!</f>
        <v>#REF!</v>
      </c>
      <c r="J45" s="8" t="e">
        <f>#REF!&amp;#REF!</f>
        <v>#REF!</v>
      </c>
    </row>
    <row r="46" spans="9:19">
      <c r="I46" s="8" t="e">
        <f>#REF!&amp;#REF!</f>
        <v>#REF!</v>
      </c>
      <c r="J46" s="8" t="e">
        <f>#REF!&amp;#REF!</f>
        <v>#REF!</v>
      </c>
    </row>
    <row r="48" spans="9:19">
      <c r="I48" s="8" t="e">
        <f>#REF!&amp;#REF!</f>
        <v>#REF!</v>
      </c>
      <c r="J48" s="8" t="e">
        <f>#REF!&amp;#REF!</f>
        <v>#REF!</v>
      </c>
    </row>
    <row r="49" spans="9:10">
      <c r="I49" s="8" t="e">
        <f>#REF!&amp;#REF!</f>
        <v>#REF!</v>
      </c>
      <c r="J49" s="8" t="e">
        <f>#REF!&amp;#REF!</f>
        <v>#REF!</v>
      </c>
    </row>
    <row r="50" spans="9:10">
      <c r="I50" s="8" t="e">
        <f>#REF!&amp;#REF!</f>
        <v>#REF!</v>
      </c>
      <c r="J50" s="8" t="e">
        <f>#REF!&amp;#REF!</f>
        <v>#REF!</v>
      </c>
    </row>
    <row r="51" spans="9:10">
      <c r="I51" s="8" t="e">
        <f>#REF!&amp;#REF!</f>
        <v>#REF!</v>
      </c>
      <c r="J51" s="8" t="e">
        <f>#REF!&amp;#REF!</f>
        <v>#REF!</v>
      </c>
    </row>
    <row r="52" spans="9:10">
      <c r="I52" s="8" t="e">
        <f>#REF!&amp;#REF!</f>
        <v>#REF!</v>
      </c>
      <c r="J52" s="8" t="e">
        <f>#REF!&amp;#REF!</f>
        <v>#REF!</v>
      </c>
    </row>
    <row r="54" spans="9:10">
      <c r="I54" s="8" t="e">
        <f>#REF!&amp;#REF!</f>
        <v>#REF!</v>
      </c>
      <c r="J54" s="8" t="e">
        <f>#REF!&amp;#REF!</f>
        <v>#REF!</v>
      </c>
    </row>
    <row r="55" spans="9:10">
      <c r="I55" s="8" t="e">
        <f>#REF!&amp;#REF!</f>
        <v>#REF!</v>
      </c>
      <c r="J55" s="8" t="e">
        <f>#REF!&amp;#REF!</f>
        <v>#REF!</v>
      </c>
    </row>
    <row r="56" spans="9:10">
      <c r="I56" s="8" t="e">
        <f>#REF!&amp;#REF!</f>
        <v>#REF!</v>
      </c>
      <c r="J56" s="8" t="e">
        <f>#REF!&amp;#REF!</f>
        <v>#REF!</v>
      </c>
    </row>
    <row r="57" spans="9:10">
      <c r="I57" s="8" t="e">
        <f>#REF!&amp;#REF!</f>
        <v>#REF!</v>
      </c>
      <c r="J57" s="8" t="e">
        <f>#REF!&amp;#REF!</f>
        <v>#REF!</v>
      </c>
    </row>
    <row r="58" spans="9:10">
      <c r="I58" s="8" t="e">
        <f>#REF!&amp;#REF!</f>
        <v>#REF!</v>
      </c>
      <c r="J58" s="8" t="e">
        <f>#REF!&amp;#REF!</f>
        <v>#REF!</v>
      </c>
    </row>
    <row r="60" spans="9:10">
      <c r="I60" s="8" t="e">
        <f>#REF!&amp;#REF!</f>
        <v>#REF!</v>
      </c>
      <c r="J60" s="8" t="e">
        <f>#REF!&amp;#REF!</f>
        <v>#REF!</v>
      </c>
    </row>
    <row r="61" spans="9:10">
      <c r="I61" s="8" t="e">
        <f>#REF!&amp;#REF!</f>
        <v>#REF!</v>
      </c>
      <c r="J61" s="8" t="e">
        <f>#REF!&amp;#REF!</f>
        <v>#REF!</v>
      </c>
    </row>
    <row r="62" spans="9:10">
      <c r="I62" s="8" t="e">
        <f>#REF!&amp;#REF!</f>
        <v>#REF!</v>
      </c>
      <c r="J62" s="8" t="e">
        <f>#REF!&amp;#REF!</f>
        <v>#REF!</v>
      </c>
    </row>
    <row r="63" spans="9:10">
      <c r="I63" s="8" t="e">
        <f>#REF!&amp;#REF!</f>
        <v>#REF!</v>
      </c>
      <c r="J63" s="8" t="e">
        <f>#REF!&amp;#REF!</f>
        <v>#REF!</v>
      </c>
    </row>
    <row r="67" spans="12:12">
      <c r="L67" t="s">
        <v>10</v>
      </c>
    </row>
  </sheetData>
  <sheetCalcPr fullCalcOnLoad="1"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M8" sqref="M8:M9"/>
    </sheetView>
  </sheetViews>
  <sheetFormatPr defaultRowHeight="15"/>
  <cols>
    <col min="1" max="1" width="4" style="27" customWidth="1"/>
    <col min="2" max="12" width="10.28515625" customWidth="1"/>
    <col min="13" max="13" width="10.28515625" style="36" customWidth="1"/>
    <col min="14" max="15" width="10.28515625" customWidth="1"/>
  </cols>
  <sheetData>
    <row r="1" spans="2:13" ht="36" customHeight="1">
      <c r="B1" s="99" t="s">
        <v>19</v>
      </c>
      <c r="C1" s="99"/>
      <c r="D1" s="99"/>
      <c r="E1" s="99"/>
      <c r="F1" s="99"/>
      <c r="G1" s="99"/>
      <c r="H1" s="99"/>
      <c r="I1" s="99"/>
      <c r="J1" s="99"/>
      <c r="K1" s="99"/>
      <c r="M1"/>
    </row>
    <row r="2" spans="2:13" ht="15.75" thickBot="1">
      <c r="M2"/>
    </row>
    <row r="3" spans="2:13" ht="30" customHeight="1" thickBot="1">
      <c r="B3" s="24"/>
      <c r="C3" s="90" t="s">
        <v>0</v>
      </c>
      <c r="D3" s="91"/>
      <c r="E3" s="92"/>
      <c r="F3" s="1">
        <v>1</v>
      </c>
      <c r="G3" s="1">
        <v>2</v>
      </c>
      <c r="H3" s="1">
        <v>3</v>
      </c>
      <c r="I3" s="2">
        <v>4</v>
      </c>
      <c r="J3" s="2">
        <v>5</v>
      </c>
      <c r="K3" s="24" t="s">
        <v>1</v>
      </c>
      <c r="L3" s="1" t="s">
        <v>3</v>
      </c>
      <c r="M3" s="21" t="s">
        <v>2</v>
      </c>
    </row>
    <row r="4" spans="2:13" ht="24" customHeight="1">
      <c r="B4" s="93">
        <v>1</v>
      </c>
      <c r="C4" s="94" t="s">
        <v>20</v>
      </c>
      <c r="D4" s="95"/>
      <c r="E4" s="96"/>
      <c r="F4" s="9" t="s">
        <v>7</v>
      </c>
      <c r="G4" s="5" t="str">
        <f ca="1">INDIRECT(ADDRESS(23,6))&amp;":"&amp;INDIRECT(ADDRESS(23,7))</f>
        <v>13:7</v>
      </c>
      <c r="H4" s="5" t="str">
        <f ca="1">INDIRECT(ADDRESS(26,7))&amp;":"&amp;INDIRECT(ADDRESS(26,6))</f>
        <v>13:2</v>
      </c>
      <c r="I4" s="5" t="str">
        <f ca="1">INDIRECT(ADDRESS(30,6))&amp;":"&amp;INDIRECT(ADDRESS(30,7))</f>
        <v>13:9</v>
      </c>
      <c r="J4" s="20" t="str">
        <f ca="1">INDIRECT(ADDRESS(35,7))&amp;":"&amp;INDIRECT(ADDRESS(35,6))</f>
        <v>13:4</v>
      </c>
      <c r="K4" s="104">
        <f ca="1">IF(COUNT(F5:J5)=0,"",COUNTIF(F5:J5,"&gt;0")+0.5*COUNTIF(F5:J5,0))</f>
        <v>4</v>
      </c>
      <c r="L4" s="23"/>
      <c r="M4" s="105">
        <v>1</v>
      </c>
    </row>
    <row r="5" spans="2:13" ht="24" customHeight="1">
      <c r="B5" s="89"/>
      <c r="C5" s="80"/>
      <c r="D5" s="81"/>
      <c r="E5" s="82"/>
      <c r="F5" s="13" t="s">
        <v>7</v>
      </c>
      <c r="G5" s="16">
        <f ca="1">IF(LEN(INDIRECT(ADDRESS(ROW()-1, COLUMN())))=1,"",INDIRECT(ADDRESS(23,6))-INDIRECT(ADDRESS(23,7)))</f>
        <v>6</v>
      </c>
      <c r="H5" s="16">
        <f ca="1">IF(LEN(INDIRECT(ADDRESS(ROW()-1, COLUMN())))=1,"",INDIRECT(ADDRESS(26,7))-INDIRECT(ADDRESS(26,6)))</f>
        <v>11</v>
      </c>
      <c r="I5" s="16">
        <f ca="1">IF(LEN(INDIRECT(ADDRESS(ROW()-1, COLUMN())))=1,"",INDIRECT(ADDRESS(30,6))-INDIRECT(ADDRESS(30,7)))</f>
        <v>4</v>
      </c>
      <c r="J5" s="17">
        <f ca="1">IF(LEN(INDIRECT(ADDRESS(ROW()-1, COLUMN())))=1,"",INDIRECT(ADDRESS(35,7))-INDIRECT(ADDRESS(35,6)))</f>
        <v>9</v>
      </c>
      <c r="K5" s="102"/>
      <c r="L5" s="16">
        <f ca="1">IF(COUNT(F5:J5)=0,"",SUM(F5:J5))</f>
        <v>30</v>
      </c>
      <c r="M5" s="100"/>
    </row>
    <row r="6" spans="2:13" ht="24" customHeight="1">
      <c r="B6" s="78">
        <v>2</v>
      </c>
      <c r="C6" s="80" t="s">
        <v>21</v>
      </c>
      <c r="D6" s="81"/>
      <c r="E6" s="82"/>
      <c r="F6" s="11" t="str">
        <f ca="1">INDIRECT(ADDRESS(23,7))&amp;":"&amp;INDIRECT(ADDRESS(23,6))</f>
        <v>7:13</v>
      </c>
      <c r="G6" s="7" t="s">
        <v>7</v>
      </c>
      <c r="H6" s="6" t="str">
        <f ca="1">INDIRECT(ADDRESS(31,6))&amp;":"&amp;INDIRECT(ADDRESS(31,7))</f>
        <v>13:0</v>
      </c>
      <c r="I6" s="6" t="str">
        <f ca="1">INDIRECT(ADDRESS(34,7))&amp;":"&amp;INDIRECT(ADDRESS(34,6))</f>
        <v>13:10</v>
      </c>
      <c r="J6" s="10" t="str">
        <f ca="1">INDIRECT(ADDRESS(18,6))&amp;":"&amp;INDIRECT(ADDRESS(18,7))</f>
        <v>13:4</v>
      </c>
      <c r="K6" s="102">
        <f ca="1">IF(COUNT(F7:J7)=0,"",COUNTIF(F7:J7,"&gt;0")+0.5*COUNTIF(F7:J7,0))</f>
        <v>3</v>
      </c>
      <c r="L6" s="16"/>
      <c r="M6" s="100">
        <v>2</v>
      </c>
    </row>
    <row r="7" spans="2:13" ht="24" customHeight="1">
      <c r="B7" s="89"/>
      <c r="C7" s="80"/>
      <c r="D7" s="81"/>
      <c r="E7" s="82"/>
      <c r="F7" s="22">
        <f ca="1">IF(LEN(INDIRECT(ADDRESS(ROW()-1, COLUMN())))=1,"",INDIRECT(ADDRESS(23,7))-INDIRECT(ADDRESS(23,6)))</f>
        <v>-6</v>
      </c>
      <c r="G7" s="14" t="s">
        <v>7</v>
      </c>
      <c r="H7" s="16">
        <f ca="1">IF(LEN(INDIRECT(ADDRESS(ROW()-1, COLUMN())))=1,"",INDIRECT(ADDRESS(31,6))-INDIRECT(ADDRESS(31,7)))</f>
        <v>13</v>
      </c>
      <c r="I7" s="16">
        <f ca="1">IF(LEN(INDIRECT(ADDRESS(ROW()-1, COLUMN())))=1,"",INDIRECT(ADDRESS(34,7))-INDIRECT(ADDRESS(34,6)))</f>
        <v>3</v>
      </c>
      <c r="J7" s="17">
        <f ca="1">IF(LEN(INDIRECT(ADDRESS(ROW()-1, COLUMN())))=1,"",INDIRECT(ADDRESS(18,6))-INDIRECT(ADDRESS(18,7)))</f>
        <v>9</v>
      </c>
      <c r="K7" s="102"/>
      <c r="L7" s="16">
        <f ca="1">IF(COUNT(F7:J7)=0,"",SUM(F7:J7))</f>
        <v>19</v>
      </c>
      <c r="M7" s="100"/>
    </row>
    <row r="8" spans="2:13" ht="24" customHeight="1">
      <c r="B8" s="78">
        <v>3</v>
      </c>
      <c r="C8" s="80" t="s">
        <v>22</v>
      </c>
      <c r="D8" s="81"/>
      <c r="E8" s="82"/>
      <c r="F8" s="11" t="str">
        <f ca="1">INDIRECT(ADDRESS(26,6))&amp;":"&amp;INDIRECT(ADDRESS(26,7))</f>
        <v>2:13</v>
      </c>
      <c r="G8" s="6" t="str">
        <f ca="1">INDIRECT(ADDRESS(31,7))&amp;":"&amp;INDIRECT(ADDRESS(31,6))</f>
        <v>0:13</v>
      </c>
      <c r="H8" s="7" t="s">
        <v>7</v>
      </c>
      <c r="I8" s="6" t="str">
        <f ca="1">INDIRECT(ADDRESS(19,6))&amp;":"&amp;INDIRECT(ADDRESS(19,7))</f>
        <v>5:13</v>
      </c>
      <c r="J8" s="10" t="str">
        <f ca="1">INDIRECT(ADDRESS(22,7))&amp;":"&amp;INDIRECT(ADDRESS(22,6))</f>
        <v>9:13</v>
      </c>
      <c r="K8" s="102">
        <f ca="1">IF(COUNT(F9:J9)=0,"",COUNTIF(F9:J9,"&gt;0")+0.5*COUNTIF(F9:J9,0))</f>
        <v>0</v>
      </c>
      <c r="L8" s="16"/>
      <c r="M8" s="100">
        <v>5</v>
      </c>
    </row>
    <row r="9" spans="2:13" ht="24" customHeight="1">
      <c r="B9" s="89"/>
      <c r="C9" s="80"/>
      <c r="D9" s="81"/>
      <c r="E9" s="82"/>
      <c r="F9" s="22">
        <f ca="1">IF(LEN(INDIRECT(ADDRESS(ROW()-1, COLUMN())))=1,"",INDIRECT(ADDRESS(26,6))-INDIRECT(ADDRESS(26,7)))</f>
        <v>-11</v>
      </c>
      <c r="G9" s="16">
        <f ca="1">IF(LEN(INDIRECT(ADDRESS(ROW()-1, COLUMN())))=1,"",INDIRECT(ADDRESS(31,7))-INDIRECT(ADDRESS(31,6)))</f>
        <v>-13</v>
      </c>
      <c r="H9" s="14" t="s">
        <v>7</v>
      </c>
      <c r="I9" s="16">
        <f ca="1">IF(LEN(INDIRECT(ADDRESS(ROW()-1, COLUMN())))=1,"",INDIRECT(ADDRESS(19,6))-INDIRECT(ADDRESS(19,7)))</f>
        <v>-8</v>
      </c>
      <c r="J9" s="17">
        <f ca="1">IF(LEN(INDIRECT(ADDRESS(ROW()-1, COLUMN())))=1,"",INDIRECT(ADDRESS(22,7))-INDIRECT(ADDRESS(22,6)))</f>
        <v>-4</v>
      </c>
      <c r="K9" s="102"/>
      <c r="L9" s="16">
        <f ca="1">IF(COUNT(F9:J9)=0,"",SUM(F9:J9))</f>
        <v>-36</v>
      </c>
      <c r="M9" s="100"/>
    </row>
    <row r="10" spans="2:13" ht="24" customHeight="1">
      <c r="B10" s="78">
        <v>4</v>
      </c>
      <c r="C10" s="80" t="s">
        <v>23</v>
      </c>
      <c r="D10" s="81"/>
      <c r="E10" s="82"/>
      <c r="F10" s="11" t="str">
        <f ca="1">INDIRECT(ADDRESS(30,7))&amp;":"&amp;INDIRECT(ADDRESS(30,6))</f>
        <v>9:13</v>
      </c>
      <c r="G10" s="6" t="str">
        <f ca="1">INDIRECT(ADDRESS(34,6))&amp;":"&amp;INDIRECT(ADDRESS(34,7))</f>
        <v>10:13</v>
      </c>
      <c r="H10" s="6" t="str">
        <f ca="1">INDIRECT(ADDRESS(19,7))&amp;":"&amp;INDIRECT(ADDRESS(19,6))</f>
        <v>13:5</v>
      </c>
      <c r="I10" s="7" t="s">
        <v>7</v>
      </c>
      <c r="J10" s="10" t="str">
        <f ca="1">INDIRECT(ADDRESS(27,6))&amp;":"&amp;INDIRECT(ADDRESS(27,7))</f>
        <v>13:9</v>
      </c>
      <c r="K10" s="102">
        <f ca="1">IF(COUNT(F11:J11)=0,"",COUNTIF(F11:J11,"&gt;0")+0.5*COUNTIF(F11:J11,0))</f>
        <v>2</v>
      </c>
      <c r="L10" s="16"/>
      <c r="M10" s="100">
        <v>3</v>
      </c>
    </row>
    <row r="11" spans="2:13" ht="24" customHeight="1">
      <c r="B11" s="89"/>
      <c r="C11" s="80"/>
      <c r="D11" s="81"/>
      <c r="E11" s="82"/>
      <c r="F11" s="22">
        <f ca="1">IF(LEN(INDIRECT(ADDRESS(ROW()-1, COLUMN())))=1,"",INDIRECT(ADDRESS(30,7))-INDIRECT(ADDRESS(30,6)))</f>
        <v>-4</v>
      </c>
      <c r="G11" s="16">
        <f ca="1">IF(LEN(INDIRECT(ADDRESS(ROW()-1, COLUMN())))=1,"",INDIRECT(ADDRESS(34,6))-INDIRECT(ADDRESS(34,7)))</f>
        <v>-3</v>
      </c>
      <c r="H11" s="16">
        <f ca="1">IF(LEN(INDIRECT(ADDRESS(ROW()-1, COLUMN())))=1,"",INDIRECT(ADDRESS(19,7))-INDIRECT(ADDRESS(19,6)))</f>
        <v>8</v>
      </c>
      <c r="I11" s="14" t="s">
        <v>7</v>
      </c>
      <c r="J11" s="17">
        <f ca="1">IF(LEN(INDIRECT(ADDRESS(ROW()-1, COLUMN())))=1,"",INDIRECT(ADDRESS(27,6))-INDIRECT(ADDRESS(27,7)))</f>
        <v>4</v>
      </c>
      <c r="K11" s="102"/>
      <c r="L11" s="16">
        <f ca="1">IF(COUNT(F11:J11)=0,"",SUM(F11:J11))</f>
        <v>5</v>
      </c>
      <c r="M11" s="100"/>
    </row>
    <row r="12" spans="2:13" ht="24" customHeight="1">
      <c r="B12" s="78">
        <v>5</v>
      </c>
      <c r="C12" s="80" t="s">
        <v>24</v>
      </c>
      <c r="D12" s="81"/>
      <c r="E12" s="82"/>
      <c r="F12" s="11" t="str">
        <f ca="1">INDIRECT(ADDRESS(35,6))&amp;":"&amp;INDIRECT(ADDRESS(35,7))</f>
        <v>4:13</v>
      </c>
      <c r="G12" s="6" t="str">
        <f ca="1">INDIRECT(ADDRESS(18,7))&amp;":"&amp;INDIRECT(ADDRESS(18,6))</f>
        <v>4:13</v>
      </c>
      <c r="H12" s="6" t="str">
        <f ca="1">INDIRECT(ADDRESS(22,6))&amp;":"&amp;INDIRECT(ADDRESS(22,7))</f>
        <v>13:9</v>
      </c>
      <c r="I12" s="6" t="str">
        <f ca="1">INDIRECT(ADDRESS(27,7))&amp;":"&amp;INDIRECT(ADDRESS(27,6))</f>
        <v>9:13</v>
      </c>
      <c r="J12" s="12" t="s">
        <v>7</v>
      </c>
      <c r="K12" s="102">
        <f ca="1">IF(COUNT(F13:J13)=0,"",COUNTIF(F13:J13,"&gt;0")+0.5*COUNTIF(F13:J13,0))</f>
        <v>1</v>
      </c>
      <c r="L12" s="16"/>
      <c r="M12" s="100">
        <v>4</v>
      </c>
    </row>
    <row r="13" spans="2:13" ht="24" customHeight="1" thickBot="1">
      <c r="B13" s="79"/>
      <c r="C13" s="83"/>
      <c r="D13" s="84"/>
      <c r="E13" s="85"/>
      <c r="F13" s="19">
        <f ca="1">IF(LEN(INDIRECT(ADDRESS(ROW()-1, COLUMN())))=1,"",INDIRECT(ADDRESS(35,6))-INDIRECT(ADDRESS(35,7)))</f>
        <v>-9</v>
      </c>
      <c r="G13" s="18">
        <f ca="1">IF(LEN(INDIRECT(ADDRESS(ROW()-1, COLUMN())))=1,"",INDIRECT(ADDRESS(18,7))-INDIRECT(ADDRESS(18,6)))</f>
        <v>-9</v>
      </c>
      <c r="H13" s="18">
        <f ca="1">IF(LEN(INDIRECT(ADDRESS(ROW()-1, COLUMN())))=1,"",INDIRECT(ADDRESS(22,6))-INDIRECT(ADDRESS(22,7)))</f>
        <v>4</v>
      </c>
      <c r="I13" s="18">
        <f ca="1">IF(LEN(INDIRECT(ADDRESS(ROW()-1, COLUMN())))=1,"",INDIRECT(ADDRESS(27,7))-INDIRECT(ADDRESS(27,6)))</f>
        <v>-4</v>
      </c>
      <c r="J13" s="15" t="s">
        <v>7</v>
      </c>
      <c r="K13" s="103"/>
      <c r="L13" s="18">
        <f ca="1">IF(COUNT(F13:J13)=0,"",SUM(F13:J13))</f>
        <v>-18</v>
      </c>
      <c r="M13" s="101"/>
    </row>
    <row r="14" spans="2:13">
      <c r="M14"/>
    </row>
    <row r="15" spans="2:13">
      <c r="M15"/>
    </row>
    <row r="16" spans="2:13">
      <c r="M16"/>
    </row>
    <row r="17" spans="1:13" s="40" customFormat="1" ht="30" customHeight="1" thickBot="1">
      <c r="A17" s="39"/>
      <c r="B17" s="75" t="s">
        <v>4</v>
      </c>
      <c r="C17" s="75"/>
      <c r="D17" s="75"/>
      <c r="E17" s="75"/>
      <c r="F17" s="75"/>
      <c r="G17" s="75"/>
      <c r="H17" s="75"/>
      <c r="I17" s="75"/>
      <c r="J17" s="75"/>
      <c r="K17" s="75"/>
      <c r="M17" s="47"/>
    </row>
    <row r="18" spans="1:13" s="40" customFormat="1" ht="30" customHeight="1" thickBot="1">
      <c r="A18" s="39"/>
      <c r="B18" s="45">
        <v>2</v>
      </c>
      <c r="C18" s="72" t="str">
        <f ca="1">IF(ISBLANK(INDIRECT(ADDRESS(B18*2+2,3))),"",INDIRECT(ADDRESS(B18*2+2,3)))</f>
        <v>Маффре</v>
      </c>
      <c r="D18" s="72"/>
      <c r="E18" s="73"/>
      <c r="F18" s="41">
        <v>13</v>
      </c>
      <c r="G18" s="42">
        <v>4</v>
      </c>
      <c r="H18" s="74" t="str">
        <f ca="1">IF(ISBLANK(INDIRECT(ADDRESS(K18*2+2,3))),"",INDIRECT(ADDRESS(K18*2+2,3)))</f>
        <v>Лямунов</v>
      </c>
      <c r="I18" s="72"/>
      <c r="J18" s="72"/>
      <c r="K18" s="45">
        <v>5</v>
      </c>
      <c r="L18" s="39" t="s">
        <v>11</v>
      </c>
      <c r="M18" s="38">
        <v>3</v>
      </c>
    </row>
    <row r="19" spans="1:13" s="40" customFormat="1" ht="30" customHeight="1" thickBot="1">
      <c r="A19" s="39"/>
      <c r="B19" s="45">
        <v>3</v>
      </c>
      <c r="C19" s="72" t="str">
        <f ca="1">IF(ISBLANK(INDIRECT(ADDRESS(B19*2+2,3))),"",INDIRECT(ADDRESS(B19*2+2,3)))</f>
        <v>Комолов</v>
      </c>
      <c r="D19" s="72"/>
      <c r="E19" s="73"/>
      <c r="F19" s="41">
        <v>5</v>
      </c>
      <c r="G19" s="42">
        <v>13</v>
      </c>
      <c r="H19" s="74" t="str">
        <f ca="1">IF(ISBLANK(INDIRECT(ADDRESS(K19*2+2,3))),"",INDIRECT(ADDRESS(K19*2+2,3)))</f>
        <v>Зорро</v>
      </c>
      <c r="I19" s="72"/>
      <c r="J19" s="72"/>
      <c r="K19" s="45">
        <v>4</v>
      </c>
      <c r="L19" s="39" t="s">
        <v>11</v>
      </c>
      <c r="M19" s="38">
        <v>4</v>
      </c>
    </row>
    <row r="20" spans="1:13" s="40" customFormat="1" ht="30" customHeight="1">
      <c r="A20" s="39"/>
      <c r="L20" s="39"/>
      <c r="M20" s="46"/>
    </row>
    <row r="21" spans="1:13" s="40" customFormat="1" ht="30" customHeight="1" thickBot="1">
      <c r="A21" s="39"/>
      <c r="B21" s="75" t="s">
        <v>5</v>
      </c>
      <c r="C21" s="75"/>
      <c r="D21" s="75"/>
      <c r="E21" s="75"/>
      <c r="F21" s="75"/>
      <c r="G21" s="75"/>
      <c r="H21" s="75"/>
      <c r="I21" s="75"/>
      <c r="J21" s="75"/>
      <c r="K21" s="75"/>
      <c r="L21" s="39"/>
      <c r="M21" s="46"/>
    </row>
    <row r="22" spans="1:13" s="40" customFormat="1" ht="30" customHeight="1" thickBot="1">
      <c r="A22" s="39"/>
      <c r="B22" s="45">
        <v>5</v>
      </c>
      <c r="C22" s="72" t="str">
        <f ca="1">IF(ISBLANK(INDIRECT(ADDRESS(B22*2+2,3))),"",INDIRECT(ADDRESS(B22*2+2,3)))</f>
        <v>Лямунов</v>
      </c>
      <c r="D22" s="72"/>
      <c r="E22" s="73"/>
      <c r="F22" s="41">
        <v>13</v>
      </c>
      <c r="G22" s="42">
        <v>9</v>
      </c>
      <c r="H22" s="74" t="str">
        <f ca="1">IF(ISBLANK(INDIRECT(ADDRESS(K22*2+2,3))),"",INDIRECT(ADDRESS(K22*2+2,3)))</f>
        <v>Комолов</v>
      </c>
      <c r="I22" s="72"/>
      <c r="J22" s="72"/>
      <c r="K22" s="45">
        <v>3</v>
      </c>
      <c r="L22" s="39" t="s">
        <v>11</v>
      </c>
      <c r="M22" s="38">
        <v>6</v>
      </c>
    </row>
    <row r="23" spans="1:13" s="40" customFormat="1" ht="30" customHeight="1" thickBot="1">
      <c r="A23" s="39"/>
      <c r="B23" s="45">
        <v>1</v>
      </c>
      <c r="C23" s="72" t="str">
        <f ca="1">IF(ISBLANK(INDIRECT(ADDRESS(B23*2+2,3))),"",INDIRECT(ADDRESS(B23*2+2,3)))</f>
        <v>Анухин</v>
      </c>
      <c r="D23" s="72"/>
      <c r="E23" s="73"/>
      <c r="F23" s="41">
        <v>13</v>
      </c>
      <c r="G23" s="42">
        <v>7</v>
      </c>
      <c r="H23" s="74" t="str">
        <f ca="1">IF(ISBLANK(INDIRECT(ADDRESS(K23*2+2,3))),"",INDIRECT(ADDRESS(K23*2+2,3)))</f>
        <v>Маффре</v>
      </c>
      <c r="I23" s="72"/>
      <c r="J23" s="72"/>
      <c r="K23" s="45">
        <v>2</v>
      </c>
      <c r="L23" s="39" t="s">
        <v>11</v>
      </c>
      <c r="M23" s="38">
        <v>7</v>
      </c>
    </row>
    <row r="24" spans="1:13" s="40" customFormat="1" ht="30" customHeight="1">
      <c r="A24" s="39"/>
      <c r="L24" s="39"/>
      <c r="M24" s="46"/>
    </row>
    <row r="25" spans="1:13" s="40" customFormat="1" ht="30" customHeight="1" thickBot="1">
      <c r="A25" s="39"/>
      <c r="B25" s="75" t="s">
        <v>6</v>
      </c>
      <c r="C25" s="75"/>
      <c r="D25" s="75"/>
      <c r="E25" s="75"/>
      <c r="F25" s="75"/>
      <c r="G25" s="75"/>
      <c r="H25" s="75"/>
      <c r="I25" s="75"/>
      <c r="J25" s="75"/>
      <c r="K25" s="75"/>
      <c r="L25" s="39"/>
      <c r="M25" s="46"/>
    </row>
    <row r="26" spans="1:13" s="40" customFormat="1" ht="30" customHeight="1" thickBot="1">
      <c r="A26" s="39"/>
      <c r="B26" s="45">
        <v>3</v>
      </c>
      <c r="C26" s="72" t="str">
        <f ca="1">IF(ISBLANK(INDIRECT(ADDRESS(B26*2+2,3))),"",INDIRECT(ADDRESS(B26*2+2,3)))</f>
        <v>Комолов</v>
      </c>
      <c r="D26" s="72"/>
      <c r="E26" s="73"/>
      <c r="F26" s="41">
        <v>2</v>
      </c>
      <c r="G26" s="42">
        <v>13</v>
      </c>
      <c r="H26" s="74" t="str">
        <f ca="1">IF(ISBLANK(INDIRECT(ADDRESS(K26*2+2,3))),"",INDIRECT(ADDRESS(K26*2+2,3)))</f>
        <v>Анухин</v>
      </c>
      <c r="I26" s="72"/>
      <c r="J26" s="72"/>
      <c r="K26" s="45">
        <v>1</v>
      </c>
      <c r="L26" s="39" t="s">
        <v>11</v>
      </c>
      <c r="M26" s="38">
        <v>11</v>
      </c>
    </row>
    <row r="27" spans="1:13" s="40" customFormat="1" ht="30" customHeight="1" thickBot="1">
      <c r="A27" s="39"/>
      <c r="B27" s="45">
        <v>4</v>
      </c>
      <c r="C27" s="72" t="str">
        <f ca="1">IF(ISBLANK(INDIRECT(ADDRESS(B27*2+2,3))),"",INDIRECT(ADDRESS(B27*2+2,3)))</f>
        <v>Зорро</v>
      </c>
      <c r="D27" s="72"/>
      <c r="E27" s="73"/>
      <c r="F27" s="41">
        <v>13</v>
      </c>
      <c r="G27" s="42">
        <v>9</v>
      </c>
      <c r="H27" s="74" t="str">
        <f ca="1">IF(ISBLANK(INDIRECT(ADDRESS(K27*2+2,3))),"",INDIRECT(ADDRESS(K27*2+2,3)))</f>
        <v>Лямунов</v>
      </c>
      <c r="I27" s="72"/>
      <c r="J27" s="72"/>
      <c r="K27" s="45">
        <v>5</v>
      </c>
      <c r="L27" s="39" t="s">
        <v>11</v>
      </c>
      <c r="M27" s="38">
        <v>12</v>
      </c>
    </row>
    <row r="28" spans="1:13" s="40" customFormat="1" ht="30" customHeight="1">
      <c r="A28" s="39"/>
      <c r="L28" s="39"/>
      <c r="M28" s="46"/>
    </row>
    <row r="29" spans="1:13" s="40" customFormat="1" ht="30" customHeight="1" thickBot="1">
      <c r="A29" s="39"/>
      <c r="B29" s="75" t="s">
        <v>8</v>
      </c>
      <c r="C29" s="75"/>
      <c r="D29" s="75"/>
      <c r="E29" s="75"/>
      <c r="F29" s="75"/>
      <c r="G29" s="75"/>
      <c r="H29" s="75"/>
      <c r="I29" s="75"/>
      <c r="J29" s="75"/>
      <c r="K29" s="75"/>
      <c r="L29" s="39"/>
      <c r="M29" s="46"/>
    </row>
    <row r="30" spans="1:13" s="40" customFormat="1" ht="30" customHeight="1" thickBot="1">
      <c r="A30" s="39"/>
      <c r="B30" s="45">
        <v>1</v>
      </c>
      <c r="C30" s="72" t="str">
        <f ca="1">IF(ISBLANK(INDIRECT(ADDRESS(B30*2+2,3))),"",INDIRECT(ADDRESS(B30*2+2,3)))</f>
        <v>Анухин</v>
      </c>
      <c r="D30" s="72"/>
      <c r="E30" s="73"/>
      <c r="F30" s="41">
        <v>13</v>
      </c>
      <c r="G30" s="42">
        <v>9</v>
      </c>
      <c r="H30" s="74" t="str">
        <f ca="1">IF(ISBLANK(INDIRECT(ADDRESS(K30*2+2,3))),"",INDIRECT(ADDRESS(K30*2+2,3)))</f>
        <v>Зорро</v>
      </c>
      <c r="I30" s="72"/>
      <c r="J30" s="72"/>
      <c r="K30" s="45">
        <v>4</v>
      </c>
      <c r="L30" s="39" t="s">
        <v>11</v>
      </c>
      <c r="M30" s="38">
        <v>8</v>
      </c>
    </row>
    <row r="31" spans="1:13" s="40" customFormat="1" ht="30" customHeight="1" thickBot="1">
      <c r="A31" s="39"/>
      <c r="B31" s="45">
        <v>2</v>
      </c>
      <c r="C31" s="72" t="str">
        <f ca="1">IF(ISBLANK(INDIRECT(ADDRESS(B31*2+2,3))),"",INDIRECT(ADDRESS(B31*2+2,3)))</f>
        <v>Маффре</v>
      </c>
      <c r="D31" s="72"/>
      <c r="E31" s="73"/>
      <c r="F31" s="41">
        <v>13</v>
      </c>
      <c r="G31" s="42">
        <v>0</v>
      </c>
      <c r="H31" s="74" t="str">
        <f ca="1">IF(ISBLANK(INDIRECT(ADDRESS(K31*2+2,3))),"",INDIRECT(ADDRESS(K31*2+2,3)))</f>
        <v>Комолов</v>
      </c>
      <c r="I31" s="72"/>
      <c r="J31" s="72"/>
      <c r="K31" s="45">
        <v>3</v>
      </c>
      <c r="L31" s="39" t="s">
        <v>11</v>
      </c>
      <c r="M31" s="38">
        <v>9</v>
      </c>
    </row>
    <row r="32" spans="1:13" s="40" customFormat="1" ht="30" customHeight="1">
      <c r="A32" s="39"/>
      <c r="L32" s="39"/>
      <c r="M32" s="46"/>
    </row>
    <row r="33" spans="1:13" s="40" customFormat="1" ht="30" customHeight="1" thickBot="1">
      <c r="A33" s="39"/>
      <c r="B33" s="75" t="s">
        <v>9</v>
      </c>
      <c r="C33" s="75"/>
      <c r="D33" s="75"/>
      <c r="E33" s="75"/>
      <c r="F33" s="75"/>
      <c r="G33" s="75"/>
      <c r="H33" s="75"/>
      <c r="I33" s="75"/>
      <c r="J33" s="75"/>
      <c r="K33" s="75"/>
      <c r="L33" s="39"/>
      <c r="M33" s="46"/>
    </row>
    <row r="34" spans="1:13" s="40" customFormat="1" ht="30" customHeight="1" thickBot="1">
      <c r="A34" s="39"/>
      <c r="B34" s="45">
        <v>4</v>
      </c>
      <c r="C34" s="72" t="str">
        <f ca="1">IF(ISBLANK(INDIRECT(ADDRESS(B34*2+2,3))),"",INDIRECT(ADDRESS(B34*2+2,3)))</f>
        <v>Зорро</v>
      </c>
      <c r="D34" s="72"/>
      <c r="E34" s="73"/>
      <c r="F34" s="41">
        <v>10</v>
      </c>
      <c r="G34" s="42">
        <v>13</v>
      </c>
      <c r="H34" s="74" t="str">
        <f ca="1">IF(ISBLANK(INDIRECT(ADDRESS(K34*2+2,3))),"",INDIRECT(ADDRESS(K34*2+2,3)))</f>
        <v>Маффре</v>
      </c>
      <c r="I34" s="72"/>
      <c r="J34" s="72"/>
      <c r="K34" s="45">
        <v>2</v>
      </c>
      <c r="L34" s="39" t="s">
        <v>11</v>
      </c>
      <c r="M34" s="38">
        <v>2</v>
      </c>
    </row>
    <row r="35" spans="1:13" s="40" customFormat="1" ht="30" customHeight="1" thickBot="1">
      <c r="A35" s="39"/>
      <c r="B35" s="45">
        <v>5</v>
      </c>
      <c r="C35" s="72" t="str">
        <f ca="1">IF(ISBLANK(INDIRECT(ADDRESS(B35*2+2,3))),"",INDIRECT(ADDRESS(B35*2+2,3)))</f>
        <v>Лямунов</v>
      </c>
      <c r="D35" s="72"/>
      <c r="E35" s="73"/>
      <c r="F35" s="41">
        <v>4</v>
      </c>
      <c r="G35" s="42">
        <v>13</v>
      </c>
      <c r="H35" s="74" t="str">
        <f ca="1">IF(ISBLANK(INDIRECT(ADDRESS(K35*2+2,3))),"",INDIRECT(ADDRESS(K35*2+2,3)))</f>
        <v>Анухин</v>
      </c>
      <c r="I35" s="72"/>
      <c r="J35" s="72"/>
      <c r="K35" s="45">
        <v>1</v>
      </c>
      <c r="L35" s="39" t="s">
        <v>11</v>
      </c>
      <c r="M35" s="38">
        <v>3</v>
      </c>
    </row>
  </sheetData>
  <sheetCalcPr fullCalcOnLoad="1"/>
  <mergeCells count="47"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M4:M5"/>
    <mergeCell ref="M8:M9"/>
    <mergeCell ref="B10:B11"/>
    <mergeCell ref="C10:E11"/>
    <mergeCell ref="K10:K11"/>
    <mergeCell ref="M10:M11"/>
    <mergeCell ref="C19:E19"/>
    <mergeCell ref="H19:J19"/>
    <mergeCell ref="B8:B9"/>
    <mergeCell ref="C8:E9"/>
    <mergeCell ref="K8:K9"/>
    <mergeCell ref="B12:B13"/>
    <mergeCell ref="C12:E13"/>
    <mergeCell ref="K12:K13"/>
    <mergeCell ref="M12:M13"/>
    <mergeCell ref="B17:K17"/>
    <mergeCell ref="H22:J22"/>
    <mergeCell ref="C23:E23"/>
    <mergeCell ref="H23:J23"/>
    <mergeCell ref="H18:J18"/>
    <mergeCell ref="C18:E18"/>
    <mergeCell ref="B21:K21"/>
    <mergeCell ref="C22:E22"/>
    <mergeCell ref="B25:K25"/>
    <mergeCell ref="C26:E26"/>
    <mergeCell ref="H26:J26"/>
    <mergeCell ref="H34:J34"/>
    <mergeCell ref="C27:E27"/>
    <mergeCell ref="H27:J27"/>
    <mergeCell ref="B29:K29"/>
    <mergeCell ref="C35:E35"/>
    <mergeCell ref="H35:J35"/>
    <mergeCell ref="C30:E30"/>
    <mergeCell ref="H30:J30"/>
    <mergeCell ref="C31:E31"/>
    <mergeCell ref="H31:J31"/>
    <mergeCell ref="B33:K33"/>
    <mergeCell ref="C34:E34"/>
  </mergeCells>
  <phoneticPr fontId="9" type="noConversion"/>
  <printOptions horizontalCentered="1"/>
  <pageMargins left="0.25" right="0.25" top="0.75" bottom="0.75" header="0.3" footer="0.3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I38" sqref="I38"/>
    </sheetView>
  </sheetViews>
  <sheetFormatPr defaultRowHeight="15" customHeight="1"/>
  <cols>
    <col min="1" max="1" width="9.140625" style="27"/>
    <col min="2" max="16384" width="9.140625" style="26"/>
  </cols>
  <sheetData>
    <row r="1" spans="2:13" ht="59.25" customHeight="1">
      <c r="B1" s="110" t="s">
        <v>25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3" ht="15" customHeight="1">
      <c r="C2" s="34"/>
    </row>
    <row r="3" spans="2:13" ht="15" customHeight="1">
      <c r="C3" s="34"/>
    </row>
    <row r="4" spans="2:13" ht="15" customHeight="1">
      <c r="B4" s="107" t="s">
        <v>20</v>
      </c>
      <c r="C4" s="108"/>
      <c r="D4" s="25">
        <v>13</v>
      </c>
      <c r="E4" s="28"/>
    </row>
    <row r="5" spans="2:13" ht="15" customHeight="1">
      <c r="C5" s="34"/>
      <c r="E5" s="29"/>
    </row>
    <row r="6" spans="2:13" ht="15" customHeight="1">
      <c r="B6" s="33" t="s">
        <v>11</v>
      </c>
      <c r="C6" s="34">
        <v>2</v>
      </c>
      <c r="E6" s="30"/>
      <c r="F6" s="106" t="str">
        <f>IF(ISBLANK(D4),"",IF(D4&gt;D8,B4,B8))</f>
        <v>Анухин</v>
      </c>
      <c r="G6" s="108"/>
      <c r="H6" s="25">
        <v>10</v>
      </c>
      <c r="I6" s="28"/>
    </row>
    <row r="7" spans="2:13" ht="15" customHeight="1">
      <c r="C7" s="34"/>
      <c r="E7" s="30"/>
      <c r="I7" s="29"/>
    </row>
    <row r="8" spans="2:13" ht="15" customHeight="1">
      <c r="B8" s="107" t="s">
        <v>17</v>
      </c>
      <c r="C8" s="108"/>
      <c r="D8" s="25">
        <v>2</v>
      </c>
      <c r="E8" s="31"/>
      <c r="I8" s="30"/>
    </row>
    <row r="9" spans="2:13" ht="15" customHeight="1">
      <c r="C9" s="34"/>
      <c r="I9" s="30"/>
    </row>
    <row r="10" spans="2:13" ht="15" customHeight="1">
      <c r="C10" s="34"/>
      <c r="G10" s="33" t="s">
        <v>11</v>
      </c>
      <c r="H10" s="34">
        <v>3</v>
      </c>
      <c r="I10" s="30"/>
      <c r="J10" s="106" t="str">
        <f>IF(ISBLANK(H6),"",IF(H6&gt;H14,F6,F14))</f>
        <v>Маффре</v>
      </c>
      <c r="K10" s="107"/>
      <c r="L10" s="37"/>
      <c r="M10" s="32"/>
    </row>
    <row r="11" spans="2:13" ht="15" customHeight="1">
      <c r="C11" s="34"/>
      <c r="I11" s="30"/>
      <c r="M11" s="32"/>
    </row>
    <row r="12" spans="2:13" ht="15" customHeight="1">
      <c r="B12" s="107" t="s">
        <v>21</v>
      </c>
      <c r="C12" s="108"/>
      <c r="D12" s="25">
        <v>13</v>
      </c>
      <c r="E12" s="28"/>
      <c r="I12" s="30"/>
      <c r="M12" s="32"/>
    </row>
    <row r="13" spans="2:13" ht="15" customHeight="1">
      <c r="C13" s="34"/>
      <c r="E13" s="29"/>
      <c r="I13" s="30"/>
      <c r="M13" s="32"/>
    </row>
    <row r="14" spans="2:13" ht="15" customHeight="1">
      <c r="B14" s="33" t="s">
        <v>11</v>
      </c>
      <c r="C14" s="34">
        <v>4</v>
      </c>
      <c r="E14" s="30"/>
      <c r="F14" s="106" t="str">
        <f>IF(ISBLANK(D12),"",IF(D12&gt;D16,B12,B16))</f>
        <v>Маффре</v>
      </c>
      <c r="G14" s="108"/>
      <c r="H14" s="25">
        <v>13</v>
      </c>
      <c r="I14" s="31"/>
      <c r="M14" s="32"/>
    </row>
    <row r="15" spans="2:13" ht="15" customHeight="1">
      <c r="E15" s="30"/>
      <c r="M15" s="32"/>
    </row>
    <row r="16" spans="2:13" ht="15" customHeight="1">
      <c r="B16" s="107" t="s">
        <v>12</v>
      </c>
      <c r="C16" s="108"/>
      <c r="D16" s="25">
        <v>9</v>
      </c>
      <c r="E16" s="31"/>
      <c r="M16" s="32"/>
    </row>
    <row r="17" spans="2:13" ht="15" customHeight="1">
      <c r="M17" s="32"/>
    </row>
    <row r="20" spans="2:13" ht="15" customHeight="1">
      <c r="B20" s="107" t="str">
        <f>IF(ISBLANK(D4),"",IF(D4&gt;D8,B8,B4))</f>
        <v>Калякин</v>
      </c>
      <c r="C20" s="108"/>
      <c r="D20" s="25">
        <v>5</v>
      </c>
      <c r="E20" s="28"/>
      <c r="F20" s="109"/>
      <c r="G20" s="109"/>
    </row>
    <row r="21" spans="2:13" ht="15" customHeight="1">
      <c r="E21" s="29"/>
    </row>
    <row r="22" spans="2:13" ht="15" customHeight="1">
      <c r="C22" s="33" t="s">
        <v>11</v>
      </c>
      <c r="D22" s="26">
        <v>5</v>
      </c>
      <c r="E22" s="30"/>
      <c r="F22" s="106" t="str">
        <f>IF(ISBLANK(D20),"",IF(D20&gt;D24,B20,B24))</f>
        <v>Капран-Индаяти</v>
      </c>
      <c r="G22" s="107"/>
    </row>
    <row r="23" spans="2:13" ht="15" customHeight="1">
      <c r="E23" s="30"/>
    </row>
    <row r="24" spans="2:13" ht="15" customHeight="1">
      <c r="B24" s="107" t="str">
        <f>IF(ISBLANK(D12),"",IF(D12&gt;D16,B16,B12))</f>
        <v>Капран-Индаяти</v>
      </c>
      <c r="C24" s="108"/>
      <c r="D24" s="25">
        <v>13</v>
      </c>
      <c r="E24" s="31"/>
    </row>
  </sheetData>
  <mergeCells count="12">
    <mergeCell ref="B1:K1"/>
    <mergeCell ref="B4:C4"/>
    <mergeCell ref="F6:G6"/>
    <mergeCell ref="B8:C8"/>
    <mergeCell ref="J10:K10"/>
    <mergeCell ref="B24:C24"/>
    <mergeCell ref="B20:C20"/>
    <mergeCell ref="F20:G20"/>
    <mergeCell ref="B12:C12"/>
    <mergeCell ref="F14:G14"/>
    <mergeCell ref="B16:C16"/>
    <mergeCell ref="F22:G2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H23" sqref="H23"/>
    </sheetView>
  </sheetViews>
  <sheetFormatPr defaultRowHeight="15" customHeight="1"/>
  <cols>
    <col min="1" max="1" width="9.140625" style="27"/>
    <col min="2" max="16384" width="9.140625" style="26"/>
  </cols>
  <sheetData>
    <row r="1" spans="2:13" ht="59.25" customHeight="1">
      <c r="B1" s="110" t="s">
        <v>26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3" ht="15" customHeight="1">
      <c r="C2" s="34"/>
    </row>
    <row r="3" spans="2:13" ht="15" customHeight="1">
      <c r="C3" s="34"/>
    </row>
    <row r="4" spans="2:13" ht="15" customHeight="1">
      <c r="B4" s="107" t="s">
        <v>23</v>
      </c>
      <c r="C4" s="108"/>
      <c r="D4" s="25">
        <v>13</v>
      </c>
      <c r="E4" s="28"/>
    </row>
    <row r="5" spans="2:13" ht="15" customHeight="1">
      <c r="C5" s="34"/>
      <c r="E5" s="29"/>
    </row>
    <row r="6" spans="2:13" ht="15" customHeight="1">
      <c r="B6" s="33" t="s">
        <v>11</v>
      </c>
      <c r="C6" s="34">
        <v>6</v>
      </c>
      <c r="E6" s="30"/>
      <c r="F6" s="106" t="str">
        <f>IF(ISBLANK(D4),"",IF(D4&gt;D8,B4,B8))</f>
        <v>Зорро</v>
      </c>
      <c r="G6" s="108"/>
      <c r="H6" s="25">
        <v>13</v>
      </c>
      <c r="I6" s="28"/>
    </row>
    <row r="7" spans="2:13" ht="15" customHeight="1">
      <c r="C7" s="34"/>
      <c r="E7" s="30"/>
      <c r="I7" s="29"/>
    </row>
    <row r="8" spans="2:13" ht="15" customHeight="1">
      <c r="B8" s="107" t="s">
        <v>15</v>
      </c>
      <c r="C8" s="108"/>
      <c r="D8" s="25">
        <v>12</v>
      </c>
      <c r="E8" s="31"/>
      <c r="I8" s="30"/>
    </row>
    <row r="9" spans="2:13" ht="15" customHeight="1">
      <c r="C9" s="34"/>
      <c r="I9" s="30"/>
    </row>
    <row r="10" spans="2:13" ht="15" customHeight="1">
      <c r="C10" s="34"/>
      <c r="G10" s="33" t="s">
        <v>11</v>
      </c>
      <c r="H10" s="34">
        <v>3</v>
      </c>
      <c r="I10" s="30"/>
      <c r="J10" s="106" t="str">
        <f>IF(ISBLANK(H6),"",IF(H6&gt;H14,F6,F14))</f>
        <v>Зорро</v>
      </c>
      <c r="K10" s="107"/>
      <c r="L10" s="37"/>
      <c r="M10" s="32"/>
    </row>
    <row r="11" spans="2:13" ht="15" customHeight="1">
      <c r="C11" s="34"/>
      <c r="I11" s="30"/>
      <c r="M11" s="32"/>
    </row>
    <row r="12" spans="2:13" ht="15" customHeight="1">
      <c r="B12" s="107" t="s">
        <v>24</v>
      </c>
      <c r="C12" s="108"/>
      <c r="D12" s="25">
        <v>13</v>
      </c>
      <c r="E12" s="28"/>
      <c r="I12" s="30"/>
      <c r="M12" s="32"/>
    </row>
    <row r="13" spans="2:13" ht="15" customHeight="1">
      <c r="C13" s="34"/>
      <c r="E13" s="29"/>
      <c r="I13" s="30"/>
      <c r="M13" s="32"/>
    </row>
    <row r="14" spans="2:13" ht="15" customHeight="1">
      <c r="B14" s="33" t="s">
        <v>11</v>
      </c>
      <c r="C14" s="34">
        <v>8</v>
      </c>
      <c r="E14" s="30"/>
      <c r="F14" s="106" t="str">
        <f>IF(ISBLANK(D12),"",IF(D12&gt;D16,B12,B16))</f>
        <v>Лямунов</v>
      </c>
      <c r="G14" s="108"/>
      <c r="H14" s="25">
        <v>7</v>
      </c>
      <c r="I14" s="31"/>
      <c r="M14" s="32"/>
    </row>
    <row r="15" spans="2:13" ht="15" customHeight="1">
      <c r="E15" s="30"/>
      <c r="M15" s="32"/>
    </row>
    <row r="16" spans="2:13" ht="15" customHeight="1">
      <c r="B16" s="107" t="s">
        <v>16</v>
      </c>
      <c r="C16" s="108"/>
      <c r="D16" s="25">
        <v>7</v>
      </c>
      <c r="E16" s="31"/>
      <c r="M16" s="32"/>
    </row>
    <row r="17" spans="2:13" ht="15" customHeight="1">
      <c r="M17" s="32"/>
    </row>
    <row r="20" spans="2:13" ht="15" customHeight="1">
      <c r="B20" s="107" t="str">
        <f>IF(ISBLANK(D4),"",IF(D4&gt;D8,B8,B4))</f>
        <v>Демин</v>
      </c>
      <c r="C20" s="108"/>
      <c r="D20" s="25">
        <v>13</v>
      </c>
      <c r="E20" s="28"/>
      <c r="F20" s="109"/>
      <c r="G20" s="109"/>
    </row>
    <row r="21" spans="2:13" ht="15" customHeight="1">
      <c r="E21" s="29"/>
    </row>
    <row r="22" spans="2:13" ht="15" customHeight="1">
      <c r="C22" s="33" t="s">
        <v>11</v>
      </c>
      <c r="D22" s="26">
        <v>5</v>
      </c>
      <c r="E22" s="30"/>
      <c r="F22" s="106" t="str">
        <f>IF(ISBLANK(D20),"",IF(D20&gt;D24,B20,B24))</f>
        <v>Демин</v>
      </c>
      <c r="G22" s="107"/>
    </row>
    <row r="23" spans="2:13" ht="15" customHeight="1">
      <c r="E23" s="30"/>
    </row>
    <row r="24" spans="2:13" ht="15" customHeight="1">
      <c r="B24" s="107" t="str">
        <f>IF(ISBLANK(D12),"",IF(D12&gt;D16,B16,B12))</f>
        <v>Коновалов</v>
      </c>
      <c r="C24" s="108"/>
      <c r="D24" s="25">
        <v>11</v>
      </c>
      <c r="E24" s="31"/>
    </row>
  </sheetData>
  <mergeCells count="12">
    <mergeCell ref="F22:G22"/>
    <mergeCell ref="B24:C24"/>
    <mergeCell ref="B20:C20"/>
    <mergeCell ref="F20:G20"/>
    <mergeCell ref="B12:C12"/>
    <mergeCell ref="F14:G14"/>
    <mergeCell ref="B16:C16"/>
    <mergeCell ref="B1:K1"/>
    <mergeCell ref="B4:C4"/>
    <mergeCell ref="F6:G6"/>
    <mergeCell ref="B8:C8"/>
    <mergeCell ref="J10:K1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5"/>
  <sheetViews>
    <sheetView workbookViewId="0">
      <selection activeCell="B1" sqref="B1:K1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1:13" ht="40.5" customHeight="1">
      <c r="B1" s="99" t="s">
        <v>18</v>
      </c>
      <c r="C1" s="99"/>
      <c r="D1" s="99"/>
      <c r="E1" s="99"/>
      <c r="F1" s="99"/>
      <c r="G1" s="99"/>
      <c r="H1" s="99"/>
      <c r="I1" s="99"/>
      <c r="J1" s="99"/>
      <c r="K1" s="99"/>
    </row>
    <row r="2" spans="1:13" ht="15.75" thickBot="1"/>
    <row r="3" spans="1:13" ht="30" customHeight="1" thickBot="1">
      <c r="B3" s="24"/>
      <c r="C3" s="90" t="s">
        <v>0</v>
      </c>
      <c r="D3" s="91"/>
      <c r="E3" s="92"/>
      <c r="F3" s="1">
        <v>1</v>
      </c>
      <c r="G3" s="1">
        <v>2</v>
      </c>
      <c r="H3" s="2">
        <v>3</v>
      </c>
      <c r="I3" s="2">
        <v>4</v>
      </c>
      <c r="J3" s="24" t="s">
        <v>1</v>
      </c>
      <c r="K3" s="1" t="s">
        <v>3</v>
      </c>
      <c r="L3" s="21" t="s">
        <v>2</v>
      </c>
    </row>
    <row r="4" spans="1:13" ht="24" customHeight="1">
      <c r="B4" s="93">
        <v>1</v>
      </c>
      <c r="C4" s="94" t="s">
        <v>27</v>
      </c>
      <c r="D4" s="95"/>
      <c r="E4" s="96"/>
      <c r="F4" s="9" t="s">
        <v>7</v>
      </c>
      <c r="G4" s="5" t="str">
        <f ca="1">INDIRECT(ADDRESS(21,6))&amp;":"&amp;INDIRECT(ADDRESS(21,7))</f>
        <v>7:4</v>
      </c>
      <c r="H4" s="5" t="str">
        <f ca="1">INDIRECT(ADDRESS(25,7))&amp;":"&amp;INDIRECT(ADDRESS(25,6))</f>
        <v>13:9</v>
      </c>
      <c r="I4" s="20" t="str">
        <f ca="1">INDIRECT(ADDRESS(16,6))&amp;":"&amp;INDIRECT(ADDRESS(16,7))</f>
        <v>12:13</v>
      </c>
      <c r="J4" s="104">
        <f ca="1">IF(COUNT(F5:I5)=0,"",COUNTIF(F5:I5,"&gt;0")+0.5*COUNTIF(F5:I5,0))</f>
        <v>2</v>
      </c>
      <c r="K4" s="23"/>
      <c r="L4" s="105">
        <v>1</v>
      </c>
    </row>
    <row r="5" spans="1:13" ht="24" customHeight="1">
      <c r="B5" s="89"/>
      <c r="C5" s="80"/>
      <c r="D5" s="81"/>
      <c r="E5" s="82"/>
      <c r="F5" s="13" t="s">
        <v>7</v>
      </c>
      <c r="G5" s="16">
        <f ca="1">IF(LEN(INDIRECT(ADDRESS(ROW()-1, COLUMN())))=1,"",INDIRECT(ADDRESS(21,6))-INDIRECT(ADDRESS(21,7)))</f>
        <v>3</v>
      </c>
      <c r="H5" s="16">
        <f ca="1">IF(LEN(INDIRECT(ADDRESS(ROW()-1, COLUMN())))=1,"",INDIRECT(ADDRESS(25,7))-INDIRECT(ADDRESS(25,6)))</f>
        <v>4</v>
      </c>
      <c r="I5" s="17">
        <f ca="1">IF(LEN(INDIRECT(ADDRESS(ROW()-1, COLUMN())))=1,"",INDIRECT(ADDRESS(16,6))-INDIRECT(ADDRESS(16,7)))</f>
        <v>-1</v>
      </c>
      <c r="J5" s="102"/>
      <c r="K5" s="16">
        <f ca="1">IF(COUNT(F5:I5)=0,"",SUM(F5:I5))</f>
        <v>6</v>
      </c>
      <c r="L5" s="100"/>
    </row>
    <row r="6" spans="1:13" ht="24" customHeight="1">
      <c r="B6" s="78">
        <v>2</v>
      </c>
      <c r="C6" s="80" t="s">
        <v>28</v>
      </c>
      <c r="D6" s="81"/>
      <c r="E6" s="82"/>
      <c r="F6" s="11" t="str">
        <f ca="1">INDIRECT(ADDRESS(21,7))&amp;":"&amp;INDIRECT(ADDRESS(21,6))</f>
        <v>4:7</v>
      </c>
      <c r="G6" s="7" t="s">
        <v>7</v>
      </c>
      <c r="H6" s="6" t="str">
        <f ca="1">INDIRECT(ADDRESS(17,6))&amp;":"&amp;INDIRECT(ADDRESS(17,7))</f>
        <v>11:8</v>
      </c>
      <c r="I6" s="10" t="str">
        <f ca="1">INDIRECT(ADDRESS(24,6))&amp;":"&amp;INDIRECT(ADDRESS(24,7))</f>
        <v>13:7</v>
      </c>
      <c r="J6" s="102">
        <f ca="1">IF(COUNT(F7:I7)=0,"",COUNTIF(F7:I7,"&gt;0")+0.5*COUNTIF(F7:I7,0))</f>
        <v>2</v>
      </c>
      <c r="K6" s="16"/>
      <c r="L6" s="100">
        <v>2</v>
      </c>
    </row>
    <row r="7" spans="1:13" ht="24" customHeight="1">
      <c r="B7" s="89"/>
      <c r="C7" s="80"/>
      <c r="D7" s="81"/>
      <c r="E7" s="82"/>
      <c r="F7" s="22">
        <f ca="1">IF(LEN(INDIRECT(ADDRESS(ROW()-1, COLUMN())))=1,"",INDIRECT(ADDRESS(21,7))-INDIRECT(ADDRESS(21,6)))</f>
        <v>-3</v>
      </c>
      <c r="G7" s="14" t="s">
        <v>7</v>
      </c>
      <c r="H7" s="16">
        <f ca="1">IF(LEN(INDIRECT(ADDRESS(ROW()-1, COLUMN())))=1,"",INDIRECT(ADDRESS(17,6))-INDIRECT(ADDRESS(17,7)))</f>
        <v>3</v>
      </c>
      <c r="I7" s="17">
        <f ca="1">IF(LEN(INDIRECT(ADDRESS(ROW()-1, COLUMN())))=1,"",INDIRECT(ADDRESS(24,6))-INDIRECT(ADDRESS(24,7)))</f>
        <v>6</v>
      </c>
      <c r="J7" s="102"/>
      <c r="K7" s="16">
        <f ca="1">IF(COUNT(F7:I7)=0,"",SUM(F7:I7))</f>
        <v>6</v>
      </c>
      <c r="L7" s="100"/>
    </row>
    <row r="8" spans="1:13" ht="24" customHeight="1">
      <c r="B8" s="78">
        <v>3</v>
      </c>
      <c r="C8" s="80" t="s">
        <v>29</v>
      </c>
      <c r="D8" s="81"/>
      <c r="E8" s="82"/>
      <c r="F8" s="11" t="str">
        <f ca="1">INDIRECT(ADDRESS(25,6))&amp;":"&amp;INDIRECT(ADDRESS(25,7))</f>
        <v>9:13</v>
      </c>
      <c r="G8" s="6" t="str">
        <f ca="1">INDIRECT(ADDRESS(17,7))&amp;":"&amp;INDIRECT(ADDRESS(17,6))</f>
        <v>8:11</v>
      </c>
      <c r="H8" s="7" t="s">
        <v>7</v>
      </c>
      <c r="I8" s="10" t="str">
        <f ca="1">INDIRECT(ADDRESS(20,7))&amp;":"&amp;INDIRECT(ADDRESS(20,6))</f>
        <v>13:4</v>
      </c>
      <c r="J8" s="102">
        <f ca="1">IF(COUNT(F9:I9)=0,"",COUNTIF(F9:I9,"&gt;0")+0.5*COUNTIF(F9:I9,0))</f>
        <v>1</v>
      </c>
      <c r="K8" s="16"/>
      <c r="L8" s="100">
        <v>3</v>
      </c>
    </row>
    <row r="9" spans="1:13" ht="24" customHeight="1">
      <c r="B9" s="89"/>
      <c r="C9" s="80"/>
      <c r="D9" s="81"/>
      <c r="E9" s="82"/>
      <c r="F9" s="22">
        <f ca="1">IF(LEN(INDIRECT(ADDRESS(ROW()-1, COLUMN())))=1,"",INDIRECT(ADDRESS(25,6))-INDIRECT(ADDRESS(25,7)))</f>
        <v>-4</v>
      </c>
      <c r="G9" s="16">
        <f ca="1">IF(LEN(INDIRECT(ADDRESS(ROW()-1, COLUMN())))=1,"",INDIRECT(ADDRESS(17,7))-INDIRECT(ADDRESS(17,6)))</f>
        <v>-3</v>
      </c>
      <c r="H9" s="14" t="s">
        <v>7</v>
      </c>
      <c r="I9" s="17">
        <f ca="1">IF(LEN(INDIRECT(ADDRESS(ROW()-1, COLUMN())))=1,"",INDIRECT(ADDRESS(20,7))-INDIRECT(ADDRESS(20,6)))</f>
        <v>9</v>
      </c>
      <c r="J9" s="102"/>
      <c r="K9" s="16">
        <f ca="1">IF(COUNT(F9:I9)=0,"",SUM(F9:I9))</f>
        <v>2</v>
      </c>
      <c r="L9" s="100"/>
    </row>
    <row r="10" spans="1:13" ht="24" customHeight="1">
      <c r="B10" s="78">
        <v>4</v>
      </c>
      <c r="C10" s="80" t="s">
        <v>30</v>
      </c>
      <c r="D10" s="81"/>
      <c r="E10" s="82"/>
      <c r="F10" s="11" t="str">
        <f ca="1">INDIRECT(ADDRESS(16,7))&amp;":"&amp;INDIRECT(ADDRESS(16,6))</f>
        <v>13:12</v>
      </c>
      <c r="G10" s="6" t="str">
        <f ca="1">INDIRECT(ADDRESS(24,7))&amp;":"&amp;INDIRECT(ADDRESS(24,6))</f>
        <v>7:13</v>
      </c>
      <c r="H10" s="6" t="str">
        <f ca="1">INDIRECT(ADDRESS(20,6))&amp;":"&amp;INDIRECT(ADDRESS(20,7))</f>
        <v>4:13</v>
      </c>
      <c r="I10" s="12" t="s">
        <v>7</v>
      </c>
      <c r="J10" s="102">
        <f ca="1">IF(COUNT(F11:I11)=0,"",COUNTIF(F11:I11,"&gt;0")+0.5*COUNTIF(F11:I11,0))</f>
        <v>1</v>
      </c>
      <c r="K10" s="16"/>
      <c r="L10" s="100">
        <v>4</v>
      </c>
    </row>
    <row r="11" spans="1:13" ht="24" customHeight="1" thickBot="1">
      <c r="B11" s="79"/>
      <c r="C11" s="83"/>
      <c r="D11" s="84"/>
      <c r="E11" s="85"/>
      <c r="F11" s="19">
        <f ca="1">IF(LEN(INDIRECT(ADDRESS(ROW()-1, COLUMN())))=1,"",INDIRECT(ADDRESS(16,7))-INDIRECT(ADDRESS(16,6)))</f>
        <v>1</v>
      </c>
      <c r="G11" s="18">
        <f ca="1">IF(LEN(INDIRECT(ADDRESS(ROW()-1, COLUMN())))=1,"",INDIRECT(ADDRESS(24,7))-INDIRECT(ADDRESS(24,6)))</f>
        <v>-6</v>
      </c>
      <c r="H11" s="18">
        <f ca="1">IF(LEN(INDIRECT(ADDRESS(ROW()-1, COLUMN())))=1,"",INDIRECT(ADDRESS(20,6))-INDIRECT(ADDRESS(20,7)))</f>
        <v>-9</v>
      </c>
      <c r="I11" s="15" t="s">
        <v>7</v>
      </c>
      <c r="J11" s="103"/>
      <c r="K11" s="18">
        <f ca="1">IF(COUNT(F11:I11)=0,"",SUM(F11:I11))</f>
        <v>-14</v>
      </c>
      <c r="L11" s="101"/>
    </row>
    <row r="15" spans="1:13" s="40" customFormat="1" ht="30" customHeight="1" thickBot="1">
      <c r="A15" s="39"/>
      <c r="B15" s="75" t="s">
        <v>4</v>
      </c>
      <c r="C15" s="75"/>
      <c r="D15" s="75"/>
      <c r="E15" s="75"/>
      <c r="F15" s="75"/>
      <c r="G15" s="75"/>
      <c r="H15" s="75"/>
      <c r="I15" s="75"/>
      <c r="J15" s="75"/>
      <c r="K15" s="75"/>
      <c r="M15" s="44"/>
    </row>
    <row r="16" spans="1:13" s="40" customFormat="1" ht="30" customHeight="1" thickBot="1">
      <c r="A16" s="39"/>
      <c r="B16" s="45">
        <v>1</v>
      </c>
      <c r="C16" s="72" t="str">
        <f ca="1">IF(ISBLANK(INDIRECT(ADDRESS(B16*2+2,3))),"",INDIRECT(ADDRESS(B16*2+2,3)))</f>
        <v>Климович</v>
      </c>
      <c r="D16" s="72"/>
      <c r="E16" s="73"/>
      <c r="F16" s="41">
        <v>12</v>
      </c>
      <c r="G16" s="42">
        <v>13</v>
      </c>
      <c r="H16" s="74" t="str">
        <f ca="1">IF(ISBLANK(INDIRECT(ADDRESS(K16*2+2,3))),"",INDIRECT(ADDRESS(K16*2+2,3)))</f>
        <v>Корчинская</v>
      </c>
      <c r="I16" s="72"/>
      <c r="J16" s="72"/>
      <c r="K16" s="45">
        <v>4</v>
      </c>
      <c r="L16" s="43" t="s">
        <v>11</v>
      </c>
      <c r="M16" s="46">
        <v>5</v>
      </c>
    </row>
    <row r="17" spans="1:13" s="40" customFormat="1" ht="30" customHeight="1" thickBot="1">
      <c r="A17" s="39"/>
      <c r="B17" s="45">
        <v>2</v>
      </c>
      <c r="C17" s="72" t="str">
        <f ca="1">IF(ISBLANK(INDIRECT(ADDRESS(B17*2+2,3))),"",INDIRECT(ADDRESS(B17*2+2,3)))</f>
        <v>Мироненко</v>
      </c>
      <c r="D17" s="72"/>
      <c r="E17" s="73"/>
      <c r="F17" s="41">
        <v>11</v>
      </c>
      <c r="G17" s="42">
        <v>8</v>
      </c>
      <c r="H17" s="74" t="str">
        <f ca="1">IF(ISBLANK(INDIRECT(ADDRESS(K17*2+2,3))),"",INDIRECT(ADDRESS(K17*2+2,3)))</f>
        <v>Колесник</v>
      </c>
      <c r="I17" s="72"/>
      <c r="J17" s="72"/>
      <c r="K17" s="45">
        <v>3</v>
      </c>
      <c r="L17" s="43" t="s">
        <v>11</v>
      </c>
      <c r="M17" s="46">
        <v>6</v>
      </c>
    </row>
    <row r="18" spans="1:13" s="40" customFormat="1" ht="30" customHeight="1">
      <c r="A18" s="39"/>
      <c r="M18" s="46"/>
    </row>
    <row r="19" spans="1:13" s="40" customFormat="1" ht="30" customHeight="1" thickBot="1">
      <c r="A19" s="39"/>
      <c r="B19" s="75" t="s">
        <v>5</v>
      </c>
      <c r="C19" s="75"/>
      <c r="D19" s="75"/>
      <c r="E19" s="75"/>
      <c r="F19" s="75"/>
      <c r="G19" s="75"/>
      <c r="H19" s="75"/>
      <c r="I19" s="75"/>
      <c r="J19" s="75"/>
      <c r="K19" s="75"/>
      <c r="M19" s="46"/>
    </row>
    <row r="20" spans="1:13" s="40" customFormat="1" ht="30" customHeight="1" thickBot="1">
      <c r="A20" s="39"/>
      <c r="B20" s="45">
        <v>4</v>
      </c>
      <c r="C20" s="72" t="str">
        <f ca="1">IF(ISBLANK(INDIRECT(ADDRESS(B20*2+2,3))),"",INDIRECT(ADDRESS(B20*2+2,3)))</f>
        <v>Корчинская</v>
      </c>
      <c r="D20" s="72"/>
      <c r="E20" s="73"/>
      <c r="F20" s="41">
        <v>4</v>
      </c>
      <c r="G20" s="42">
        <v>13</v>
      </c>
      <c r="H20" s="74" t="str">
        <f ca="1">IF(ISBLANK(INDIRECT(ADDRESS(K20*2+2,3))),"",INDIRECT(ADDRESS(K20*2+2,3)))</f>
        <v>Колесник</v>
      </c>
      <c r="I20" s="72"/>
      <c r="J20" s="72"/>
      <c r="K20" s="45">
        <v>3</v>
      </c>
      <c r="L20" s="43" t="s">
        <v>11</v>
      </c>
      <c r="M20" s="46">
        <v>1</v>
      </c>
    </row>
    <row r="21" spans="1:13" s="40" customFormat="1" ht="30" customHeight="1" thickBot="1">
      <c r="A21" s="39"/>
      <c r="B21" s="45">
        <v>1</v>
      </c>
      <c r="C21" s="72" t="str">
        <f ca="1">IF(ISBLANK(INDIRECT(ADDRESS(B21*2+2,3))),"",INDIRECT(ADDRESS(B21*2+2,3)))</f>
        <v>Климович</v>
      </c>
      <c r="D21" s="72"/>
      <c r="E21" s="73"/>
      <c r="F21" s="41">
        <v>7</v>
      </c>
      <c r="G21" s="42">
        <v>4</v>
      </c>
      <c r="H21" s="74" t="str">
        <f ca="1">IF(ISBLANK(INDIRECT(ADDRESS(K21*2+2,3))),"",INDIRECT(ADDRESS(K21*2+2,3)))</f>
        <v>Мироненко</v>
      </c>
      <c r="I21" s="72"/>
      <c r="J21" s="72"/>
      <c r="K21" s="45">
        <v>2</v>
      </c>
      <c r="L21" s="43" t="s">
        <v>11</v>
      </c>
      <c r="M21" s="46">
        <v>2</v>
      </c>
    </row>
    <row r="22" spans="1:13" s="40" customFormat="1" ht="30" customHeight="1">
      <c r="A22" s="39"/>
      <c r="M22" s="46"/>
    </row>
    <row r="23" spans="1:13" s="40" customFormat="1" ht="30" customHeight="1" thickBot="1">
      <c r="A23" s="39"/>
      <c r="B23" s="75" t="s">
        <v>6</v>
      </c>
      <c r="C23" s="75"/>
      <c r="D23" s="75"/>
      <c r="E23" s="75"/>
      <c r="F23" s="75"/>
      <c r="G23" s="75"/>
      <c r="H23" s="75"/>
      <c r="I23" s="75"/>
      <c r="J23" s="75"/>
      <c r="K23" s="75"/>
      <c r="M23" s="46"/>
    </row>
    <row r="24" spans="1:13" s="40" customFormat="1" ht="30" customHeight="1" thickBot="1">
      <c r="A24" s="39"/>
      <c r="B24" s="45">
        <v>2</v>
      </c>
      <c r="C24" s="72" t="str">
        <f ca="1">IF(ISBLANK(INDIRECT(ADDRESS(B24*2+2,3))),"",INDIRECT(ADDRESS(B24*2+2,3)))</f>
        <v>Мироненко</v>
      </c>
      <c r="D24" s="72"/>
      <c r="E24" s="73"/>
      <c r="F24" s="41">
        <v>13</v>
      </c>
      <c r="G24" s="42">
        <v>7</v>
      </c>
      <c r="H24" s="74" t="str">
        <f ca="1">IF(ISBLANK(INDIRECT(ADDRESS(K24*2+2,3))),"",INDIRECT(ADDRESS(K24*2+2,3)))</f>
        <v>Корчинская</v>
      </c>
      <c r="I24" s="72"/>
      <c r="J24" s="72"/>
      <c r="K24" s="45">
        <v>4</v>
      </c>
      <c r="L24" s="43" t="s">
        <v>11</v>
      </c>
      <c r="M24" s="46">
        <v>5</v>
      </c>
    </row>
    <row r="25" spans="1:13" s="40" customFormat="1" ht="30" customHeight="1" thickBot="1">
      <c r="A25" s="39"/>
      <c r="B25" s="45">
        <v>3</v>
      </c>
      <c r="C25" s="72" t="str">
        <f ca="1">IF(ISBLANK(INDIRECT(ADDRESS(B25*2+2,3))),"",INDIRECT(ADDRESS(B25*2+2,3)))</f>
        <v>Колесник</v>
      </c>
      <c r="D25" s="72"/>
      <c r="E25" s="73"/>
      <c r="F25" s="41">
        <v>9</v>
      </c>
      <c r="G25" s="42">
        <v>13</v>
      </c>
      <c r="H25" s="74" t="str">
        <f ca="1">IF(ISBLANK(INDIRECT(ADDRESS(K25*2+2,3))),"",INDIRECT(ADDRESS(K25*2+2,3)))</f>
        <v>Климович</v>
      </c>
      <c r="I25" s="72"/>
      <c r="J25" s="72"/>
      <c r="K25" s="45">
        <v>1</v>
      </c>
      <c r="L25" s="43" t="s">
        <v>11</v>
      </c>
      <c r="M25" s="46">
        <v>6</v>
      </c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B19:K19"/>
    <mergeCell ref="B8:B9"/>
    <mergeCell ref="C8:E9"/>
    <mergeCell ref="J8:J9"/>
    <mergeCell ref="B15:K15"/>
    <mergeCell ref="C17:E17"/>
    <mergeCell ref="H17:J17"/>
    <mergeCell ref="C16:E16"/>
    <mergeCell ref="H16:J16"/>
    <mergeCell ref="B10:B11"/>
    <mergeCell ref="L6:L7"/>
    <mergeCell ref="C3:E3"/>
    <mergeCell ref="L8:L9"/>
    <mergeCell ref="C10:E11"/>
    <mergeCell ref="J10:J11"/>
    <mergeCell ref="L10:L11"/>
    <mergeCell ref="B1:K1"/>
    <mergeCell ref="B4:B5"/>
    <mergeCell ref="C4:E5"/>
    <mergeCell ref="J4:J5"/>
    <mergeCell ref="L4:L5"/>
    <mergeCell ref="B6:B7"/>
    <mergeCell ref="C6:E7"/>
    <mergeCell ref="J6:J7"/>
  </mergeCells>
  <phoneticPr fontId="9" type="noConversion"/>
  <printOptions horizontalCentered="1"/>
  <pageMargins left="0.25" right="0.25" top="0.75" bottom="0.75" header="0.3" footer="0.3"/>
  <pageSetup paperSize="9" scale="84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35"/>
  <sheetViews>
    <sheetView workbookViewId="0">
      <selection activeCell="B1" sqref="B1:K1"/>
    </sheetView>
  </sheetViews>
  <sheetFormatPr defaultRowHeight="15"/>
  <cols>
    <col min="1" max="1" width="4" style="27" customWidth="1"/>
    <col min="2" max="12" width="10.28515625" customWidth="1"/>
    <col min="13" max="13" width="10.28515625" style="36" customWidth="1"/>
    <col min="14" max="15" width="10.28515625" customWidth="1"/>
  </cols>
  <sheetData>
    <row r="1" spans="2:13" ht="36" customHeight="1">
      <c r="B1" s="99" t="s">
        <v>19</v>
      </c>
      <c r="C1" s="99"/>
      <c r="D1" s="99"/>
      <c r="E1" s="99"/>
      <c r="F1" s="99"/>
      <c r="G1" s="99"/>
      <c r="H1" s="99"/>
      <c r="I1" s="99"/>
      <c r="J1" s="99"/>
      <c r="K1" s="99"/>
      <c r="M1"/>
    </row>
    <row r="2" spans="2:13" ht="15.75" thickBot="1">
      <c r="M2"/>
    </row>
    <row r="3" spans="2:13" ht="30" customHeight="1" thickBot="1">
      <c r="B3" s="24"/>
      <c r="C3" s="90" t="s">
        <v>0</v>
      </c>
      <c r="D3" s="91"/>
      <c r="E3" s="92"/>
      <c r="F3" s="1">
        <v>1</v>
      </c>
      <c r="G3" s="1">
        <v>2</v>
      </c>
      <c r="H3" s="1">
        <v>3</v>
      </c>
      <c r="I3" s="2">
        <v>4</v>
      </c>
      <c r="J3" s="2">
        <v>5</v>
      </c>
      <c r="K3" s="24" t="s">
        <v>1</v>
      </c>
      <c r="L3" s="1" t="s">
        <v>3</v>
      </c>
      <c r="M3" s="21" t="s">
        <v>2</v>
      </c>
    </row>
    <row r="4" spans="2:13" ht="24" customHeight="1">
      <c r="B4" s="93">
        <v>1</v>
      </c>
      <c r="C4" s="94" t="s">
        <v>31</v>
      </c>
      <c r="D4" s="95"/>
      <c r="E4" s="96"/>
      <c r="F4" s="9" t="s">
        <v>7</v>
      </c>
      <c r="G4" s="5" t="str">
        <f ca="1">INDIRECT(ADDRESS(23,6))&amp;":"&amp;INDIRECT(ADDRESS(23,7))</f>
        <v>5:9</v>
      </c>
      <c r="H4" s="5" t="str">
        <f ca="1">INDIRECT(ADDRESS(26,7))&amp;":"&amp;INDIRECT(ADDRESS(26,6))</f>
        <v>8:10</v>
      </c>
      <c r="I4" s="5" t="str">
        <f ca="1">INDIRECT(ADDRESS(30,6))&amp;":"&amp;INDIRECT(ADDRESS(30,7))</f>
        <v>13:2</v>
      </c>
      <c r="J4" s="20" t="str">
        <f ca="1">INDIRECT(ADDRESS(35,7))&amp;":"&amp;INDIRECT(ADDRESS(35,6))</f>
        <v>13:11</v>
      </c>
      <c r="K4" s="104">
        <f ca="1">IF(COUNT(F5:J5)=0,"",COUNTIF(F5:J5,"&gt;0")+0.5*COUNTIF(F5:J5,0))</f>
        <v>2</v>
      </c>
      <c r="L4" s="23"/>
      <c r="M4" s="105">
        <v>2</v>
      </c>
    </row>
    <row r="5" spans="2:13" ht="24" customHeight="1">
      <c r="B5" s="89"/>
      <c r="C5" s="80"/>
      <c r="D5" s="81"/>
      <c r="E5" s="82"/>
      <c r="F5" s="13" t="s">
        <v>7</v>
      </c>
      <c r="G5" s="16">
        <f ca="1">IF(LEN(INDIRECT(ADDRESS(ROW()-1, COLUMN())))=1,"",INDIRECT(ADDRESS(23,6))-INDIRECT(ADDRESS(23,7)))</f>
        <v>-4</v>
      </c>
      <c r="H5" s="16">
        <f ca="1">IF(LEN(INDIRECT(ADDRESS(ROW()-1, COLUMN())))=1,"",INDIRECT(ADDRESS(26,7))-INDIRECT(ADDRESS(26,6)))</f>
        <v>-2</v>
      </c>
      <c r="I5" s="16">
        <f ca="1">IF(LEN(INDIRECT(ADDRESS(ROW()-1, COLUMN())))=1,"",INDIRECT(ADDRESS(30,6))-INDIRECT(ADDRESS(30,7)))</f>
        <v>11</v>
      </c>
      <c r="J5" s="17">
        <f ca="1">IF(LEN(INDIRECT(ADDRESS(ROW()-1, COLUMN())))=1,"",INDIRECT(ADDRESS(35,7))-INDIRECT(ADDRESS(35,6)))</f>
        <v>2</v>
      </c>
      <c r="K5" s="102"/>
      <c r="L5" s="16">
        <f ca="1">IF(COUNT(F5:J5)=0,"",SUM(F5:J5))</f>
        <v>7</v>
      </c>
      <c r="M5" s="100"/>
    </row>
    <row r="6" spans="2:13" ht="24" customHeight="1">
      <c r="B6" s="78">
        <v>2</v>
      </c>
      <c r="C6" s="80" t="s">
        <v>32</v>
      </c>
      <c r="D6" s="81"/>
      <c r="E6" s="82"/>
      <c r="F6" s="11" t="str">
        <f ca="1">INDIRECT(ADDRESS(23,7))&amp;":"&amp;INDIRECT(ADDRESS(23,6))</f>
        <v>9:5</v>
      </c>
      <c r="G6" s="7" t="s">
        <v>7</v>
      </c>
      <c r="H6" s="6" t="str">
        <f ca="1">INDIRECT(ADDRESS(31,6))&amp;":"&amp;INDIRECT(ADDRESS(31,7))</f>
        <v>6:12</v>
      </c>
      <c r="I6" s="6" t="str">
        <f ca="1">INDIRECT(ADDRESS(34,7))&amp;":"&amp;INDIRECT(ADDRESS(34,6))</f>
        <v>6:13</v>
      </c>
      <c r="J6" s="10" t="str">
        <f ca="1">INDIRECT(ADDRESS(18,6))&amp;":"&amp;INDIRECT(ADDRESS(18,7))</f>
        <v>12:13</v>
      </c>
      <c r="K6" s="102">
        <f ca="1">IF(COUNT(F7:J7)=0,"",COUNTIF(F7:J7,"&gt;0")+0.5*COUNTIF(F7:J7,0))</f>
        <v>1</v>
      </c>
      <c r="L6" s="16"/>
      <c r="M6" s="100">
        <v>5</v>
      </c>
    </row>
    <row r="7" spans="2:13" ht="24" customHeight="1">
      <c r="B7" s="89"/>
      <c r="C7" s="80"/>
      <c r="D7" s="81"/>
      <c r="E7" s="82"/>
      <c r="F7" s="22">
        <f ca="1">IF(LEN(INDIRECT(ADDRESS(ROW()-1, COLUMN())))=1,"",INDIRECT(ADDRESS(23,7))-INDIRECT(ADDRESS(23,6)))</f>
        <v>4</v>
      </c>
      <c r="G7" s="14" t="s">
        <v>7</v>
      </c>
      <c r="H7" s="16">
        <f ca="1">IF(LEN(INDIRECT(ADDRESS(ROW()-1, COLUMN())))=1,"",INDIRECT(ADDRESS(31,6))-INDIRECT(ADDRESS(31,7)))</f>
        <v>-6</v>
      </c>
      <c r="I7" s="16">
        <f ca="1">IF(LEN(INDIRECT(ADDRESS(ROW()-1, COLUMN())))=1,"",INDIRECT(ADDRESS(34,7))-INDIRECT(ADDRESS(34,6)))</f>
        <v>-7</v>
      </c>
      <c r="J7" s="17">
        <f ca="1">IF(LEN(INDIRECT(ADDRESS(ROW()-1, COLUMN())))=1,"",INDIRECT(ADDRESS(18,6))-INDIRECT(ADDRESS(18,7)))</f>
        <v>-1</v>
      </c>
      <c r="K7" s="102"/>
      <c r="L7" s="16">
        <f ca="1">IF(COUNT(F7:J7)=0,"",SUM(F7:J7))</f>
        <v>-10</v>
      </c>
      <c r="M7" s="100"/>
    </row>
    <row r="8" spans="2:13" ht="24" customHeight="1">
      <c r="B8" s="78">
        <v>3</v>
      </c>
      <c r="C8" s="80" t="s">
        <v>33</v>
      </c>
      <c r="D8" s="81"/>
      <c r="E8" s="82"/>
      <c r="F8" s="11" t="str">
        <f ca="1">INDIRECT(ADDRESS(26,6))&amp;":"&amp;INDIRECT(ADDRESS(26,7))</f>
        <v>10:8</v>
      </c>
      <c r="G8" s="6" t="str">
        <f ca="1">INDIRECT(ADDRESS(31,7))&amp;":"&amp;INDIRECT(ADDRESS(31,6))</f>
        <v>12:6</v>
      </c>
      <c r="H8" s="7" t="s">
        <v>7</v>
      </c>
      <c r="I8" s="6" t="str">
        <f ca="1">INDIRECT(ADDRESS(19,6))&amp;":"&amp;INDIRECT(ADDRESS(19,7))</f>
        <v>13:0</v>
      </c>
      <c r="J8" s="10" t="str">
        <f ca="1">INDIRECT(ADDRESS(22,7))&amp;":"&amp;INDIRECT(ADDRESS(22,6))</f>
        <v>13:11</v>
      </c>
      <c r="K8" s="102">
        <f ca="1">IF(COUNT(F9:J9)=0,"",COUNTIF(F9:J9,"&gt;0")+0.5*COUNTIF(F9:J9,0))</f>
        <v>4</v>
      </c>
      <c r="L8" s="16"/>
      <c r="M8" s="100">
        <v>1</v>
      </c>
    </row>
    <row r="9" spans="2:13" ht="24" customHeight="1">
      <c r="B9" s="89"/>
      <c r="C9" s="80"/>
      <c r="D9" s="81"/>
      <c r="E9" s="82"/>
      <c r="F9" s="22">
        <f ca="1">IF(LEN(INDIRECT(ADDRESS(ROW()-1, COLUMN())))=1,"",INDIRECT(ADDRESS(26,6))-INDIRECT(ADDRESS(26,7)))</f>
        <v>2</v>
      </c>
      <c r="G9" s="16">
        <f ca="1">IF(LEN(INDIRECT(ADDRESS(ROW()-1, COLUMN())))=1,"",INDIRECT(ADDRESS(31,7))-INDIRECT(ADDRESS(31,6)))</f>
        <v>6</v>
      </c>
      <c r="H9" s="14" t="s">
        <v>7</v>
      </c>
      <c r="I9" s="16">
        <f ca="1">IF(LEN(INDIRECT(ADDRESS(ROW()-1, COLUMN())))=1,"",INDIRECT(ADDRESS(19,6))-INDIRECT(ADDRESS(19,7)))</f>
        <v>13</v>
      </c>
      <c r="J9" s="17">
        <f ca="1">IF(LEN(INDIRECT(ADDRESS(ROW()-1, COLUMN())))=1,"",INDIRECT(ADDRESS(22,7))-INDIRECT(ADDRESS(22,6)))</f>
        <v>2</v>
      </c>
      <c r="K9" s="102"/>
      <c r="L9" s="16">
        <f ca="1">IF(COUNT(F9:J9)=0,"",SUM(F9:J9))</f>
        <v>23</v>
      </c>
      <c r="M9" s="100"/>
    </row>
    <row r="10" spans="2:13" ht="24" customHeight="1">
      <c r="B10" s="78">
        <v>4</v>
      </c>
      <c r="C10" s="80" t="s">
        <v>34</v>
      </c>
      <c r="D10" s="81"/>
      <c r="E10" s="82"/>
      <c r="F10" s="11" t="str">
        <f ca="1">INDIRECT(ADDRESS(30,7))&amp;":"&amp;INDIRECT(ADDRESS(30,6))</f>
        <v>2:13</v>
      </c>
      <c r="G10" s="6" t="str">
        <f ca="1">INDIRECT(ADDRESS(34,6))&amp;":"&amp;INDIRECT(ADDRESS(34,7))</f>
        <v>13:6</v>
      </c>
      <c r="H10" s="6" t="str">
        <f ca="1">INDIRECT(ADDRESS(19,7))&amp;":"&amp;INDIRECT(ADDRESS(19,6))</f>
        <v>0:13</v>
      </c>
      <c r="I10" s="7" t="s">
        <v>7</v>
      </c>
      <c r="J10" s="10" t="str">
        <f ca="1">INDIRECT(ADDRESS(27,6))&amp;":"&amp;INDIRECT(ADDRESS(27,7))</f>
        <v>0:13</v>
      </c>
      <c r="K10" s="102">
        <f ca="1">IF(COUNT(F11:J11)=0,"",COUNTIF(F11:J11,"&gt;0")+0.5*COUNTIF(F11:J11,0))</f>
        <v>1</v>
      </c>
      <c r="L10" s="16"/>
      <c r="M10" s="100">
        <v>4</v>
      </c>
    </row>
    <row r="11" spans="2:13" ht="24" customHeight="1">
      <c r="B11" s="89"/>
      <c r="C11" s="80"/>
      <c r="D11" s="81"/>
      <c r="E11" s="82"/>
      <c r="F11" s="22">
        <f ca="1">IF(LEN(INDIRECT(ADDRESS(ROW()-1, COLUMN())))=1,"",INDIRECT(ADDRESS(30,7))-INDIRECT(ADDRESS(30,6)))</f>
        <v>-11</v>
      </c>
      <c r="G11" s="16">
        <f ca="1">IF(LEN(INDIRECT(ADDRESS(ROW()-1, COLUMN())))=1,"",INDIRECT(ADDRESS(34,6))-INDIRECT(ADDRESS(34,7)))</f>
        <v>7</v>
      </c>
      <c r="H11" s="16">
        <f ca="1">IF(LEN(INDIRECT(ADDRESS(ROW()-1, COLUMN())))=1,"",INDIRECT(ADDRESS(19,7))-INDIRECT(ADDRESS(19,6)))</f>
        <v>-13</v>
      </c>
      <c r="I11" s="14" t="s">
        <v>7</v>
      </c>
      <c r="J11" s="17">
        <f ca="1">IF(LEN(INDIRECT(ADDRESS(ROW()-1, COLUMN())))=1,"",INDIRECT(ADDRESS(27,6))-INDIRECT(ADDRESS(27,7)))</f>
        <v>-13</v>
      </c>
      <c r="K11" s="102"/>
      <c r="L11" s="16">
        <f ca="1">IF(COUNT(F11:J11)=0,"",SUM(F11:J11))</f>
        <v>-30</v>
      </c>
      <c r="M11" s="100"/>
    </row>
    <row r="12" spans="2:13" ht="24" customHeight="1">
      <c r="B12" s="78">
        <v>5</v>
      </c>
      <c r="C12" s="80" t="s">
        <v>35</v>
      </c>
      <c r="D12" s="81"/>
      <c r="E12" s="82"/>
      <c r="F12" s="11" t="str">
        <f ca="1">INDIRECT(ADDRESS(35,6))&amp;":"&amp;INDIRECT(ADDRESS(35,7))</f>
        <v>11:13</v>
      </c>
      <c r="G12" s="6" t="str">
        <f ca="1">INDIRECT(ADDRESS(18,7))&amp;":"&amp;INDIRECT(ADDRESS(18,6))</f>
        <v>13:12</v>
      </c>
      <c r="H12" s="6" t="str">
        <f ca="1">INDIRECT(ADDRESS(22,6))&amp;":"&amp;INDIRECT(ADDRESS(22,7))</f>
        <v>11:13</v>
      </c>
      <c r="I12" s="6" t="str">
        <f ca="1">INDIRECT(ADDRESS(27,7))&amp;":"&amp;INDIRECT(ADDRESS(27,6))</f>
        <v>13:0</v>
      </c>
      <c r="J12" s="12" t="s">
        <v>7</v>
      </c>
      <c r="K12" s="102">
        <f ca="1">IF(COUNT(F13:J13)=0,"",COUNTIF(F13:J13,"&gt;0")+0.5*COUNTIF(F13:J13,0))</f>
        <v>2</v>
      </c>
      <c r="L12" s="16"/>
      <c r="M12" s="100">
        <v>3</v>
      </c>
    </row>
    <row r="13" spans="2:13" ht="24" customHeight="1" thickBot="1">
      <c r="B13" s="79"/>
      <c r="C13" s="83"/>
      <c r="D13" s="84"/>
      <c r="E13" s="85"/>
      <c r="F13" s="19">
        <f ca="1">IF(LEN(INDIRECT(ADDRESS(ROW()-1, COLUMN())))=1,"",INDIRECT(ADDRESS(35,6))-INDIRECT(ADDRESS(35,7)))</f>
        <v>-2</v>
      </c>
      <c r="G13" s="18">
        <f ca="1">IF(LEN(INDIRECT(ADDRESS(ROW()-1, COLUMN())))=1,"",INDIRECT(ADDRESS(18,7))-INDIRECT(ADDRESS(18,6)))</f>
        <v>1</v>
      </c>
      <c r="H13" s="18">
        <f ca="1">IF(LEN(INDIRECT(ADDRESS(ROW()-1, COLUMN())))=1,"",INDIRECT(ADDRESS(22,6))-INDIRECT(ADDRESS(22,7)))</f>
        <v>-2</v>
      </c>
      <c r="I13" s="18">
        <f ca="1">IF(LEN(INDIRECT(ADDRESS(ROW()-1, COLUMN())))=1,"",INDIRECT(ADDRESS(27,7))-INDIRECT(ADDRESS(27,6)))</f>
        <v>13</v>
      </c>
      <c r="J13" s="15" t="s">
        <v>7</v>
      </c>
      <c r="K13" s="103"/>
      <c r="L13" s="18">
        <f ca="1">IF(COUNT(F13:J13)=0,"",SUM(F13:J13))</f>
        <v>10</v>
      </c>
      <c r="M13" s="101"/>
    </row>
    <row r="14" spans="2:13">
      <c r="M14"/>
    </row>
    <row r="15" spans="2:13">
      <c r="M15"/>
    </row>
    <row r="16" spans="2:13">
      <c r="M16"/>
    </row>
    <row r="17" spans="1:13" s="40" customFormat="1" ht="30" customHeight="1" thickBot="1">
      <c r="A17" s="39"/>
      <c r="B17" s="75" t="s">
        <v>4</v>
      </c>
      <c r="C17" s="75"/>
      <c r="D17" s="75"/>
      <c r="E17" s="75"/>
      <c r="F17" s="75"/>
      <c r="G17" s="75"/>
      <c r="H17" s="75"/>
      <c r="I17" s="75"/>
      <c r="J17" s="75"/>
      <c r="K17" s="75"/>
      <c r="M17" s="47"/>
    </row>
    <row r="18" spans="1:13" s="40" customFormat="1" ht="30" customHeight="1" thickBot="1">
      <c r="A18" s="39"/>
      <c r="B18" s="45">
        <v>2</v>
      </c>
      <c r="C18" s="72" t="str">
        <f ca="1">IF(ISBLANK(INDIRECT(ADDRESS(B18*2+2,3))),"",INDIRECT(ADDRESS(B18*2+2,3)))</f>
        <v>Вахрушева</v>
      </c>
      <c r="D18" s="72"/>
      <c r="E18" s="73"/>
      <c r="F18" s="41">
        <v>12</v>
      </c>
      <c r="G18" s="42">
        <v>13</v>
      </c>
      <c r="H18" s="74" t="str">
        <f ca="1">IF(ISBLANK(INDIRECT(ADDRESS(K18*2+2,3))),"",INDIRECT(ADDRESS(K18*2+2,3)))</f>
        <v>Симутина</v>
      </c>
      <c r="I18" s="72"/>
      <c r="J18" s="72"/>
      <c r="K18" s="45">
        <v>5</v>
      </c>
      <c r="L18" s="43" t="s">
        <v>11</v>
      </c>
      <c r="M18" s="38">
        <v>1</v>
      </c>
    </row>
    <row r="19" spans="1:13" s="40" customFormat="1" ht="30" customHeight="1" thickBot="1">
      <c r="A19" s="39"/>
      <c r="B19" s="45">
        <v>3</v>
      </c>
      <c r="C19" s="72" t="str">
        <f ca="1">IF(ISBLANK(INDIRECT(ADDRESS(B19*2+2,3))),"",INDIRECT(ADDRESS(B19*2+2,3)))</f>
        <v>Багаутдинова</v>
      </c>
      <c r="D19" s="72"/>
      <c r="E19" s="73"/>
      <c r="F19" s="41">
        <v>13</v>
      </c>
      <c r="G19" s="42">
        <v>0</v>
      </c>
      <c r="H19" s="74" t="str">
        <f ca="1">IF(ISBLANK(INDIRECT(ADDRESS(K19*2+2,3))),"",INDIRECT(ADDRESS(K19*2+2,3)))</f>
        <v>Калениченко</v>
      </c>
      <c r="I19" s="72"/>
      <c r="J19" s="72"/>
      <c r="K19" s="45">
        <v>4</v>
      </c>
      <c r="L19" s="43" t="s">
        <v>11</v>
      </c>
      <c r="M19" s="38">
        <v>2</v>
      </c>
    </row>
    <row r="20" spans="1:13" s="40" customFormat="1" ht="30" customHeight="1">
      <c r="A20" s="39"/>
      <c r="M20" s="46"/>
    </row>
    <row r="21" spans="1:13" s="40" customFormat="1" ht="30" customHeight="1" thickBot="1">
      <c r="A21" s="39"/>
      <c r="B21" s="75" t="s">
        <v>5</v>
      </c>
      <c r="C21" s="75"/>
      <c r="D21" s="75"/>
      <c r="E21" s="75"/>
      <c r="F21" s="75"/>
      <c r="G21" s="75"/>
      <c r="H21" s="75"/>
      <c r="I21" s="75"/>
      <c r="J21" s="75"/>
      <c r="K21" s="75"/>
      <c r="M21" s="46"/>
    </row>
    <row r="22" spans="1:13" s="40" customFormat="1" ht="30" customHeight="1" thickBot="1">
      <c r="A22" s="39"/>
      <c r="B22" s="45">
        <v>5</v>
      </c>
      <c r="C22" s="72" t="str">
        <f ca="1">IF(ISBLANK(INDIRECT(ADDRESS(B22*2+2,3))),"",INDIRECT(ADDRESS(B22*2+2,3)))</f>
        <v>Симутина</v>
      </c>
      <c r="D22" s="72"/>
      <c r="E22" s="73"/>
      <c r="F22" s="41">
        <v>11</v>
      </c>
      <c r="G22" s="42">
        <v>13</v>
      </c>
      <c r="H22" s="74" t="str">
        <f ca="1">IF(ISBLANK(INDIRECT(ADDRESS(K22*2+2,3))),"",INDIRECT(ADDRESS(K22*2+2,3)))</f>
        <v>Багаутдинова</v>
      </c>
      <c r="I22" s="72"/>
      <c r="J22" s="72"/>
      <c r="K22" s="45">
        <v>3</v>
      </c>
      <c r="L22" s="43" t="s">
        <v>11</v>
      </c>
      <c r="M22" s="38">
        <v>3</v>
      </c>
    </row>
    <row r="23" spans="1:13" s="40" customFormat="1" ht="30" customHeight="1" thickBot="1">
      <c r="A23" s="39"/>
      <c r="B23" s="45">
        <v>1</v>
      </c>
      <c r="C23" s="72" t="str">
        <f ca="1">IF(ISBLANK(INDIRECT(ADDRESS(B23*2+2,3))),"",INDIRECT(ADDRESS(B23*2+2,3)))</f>
        <v>Татаринова</v>
      </c>
      <c r="D23" s="72"/>
      <c r="E23" s="73"/>
      <c r="F23" s="41">
        <v>5</v>
      </c>
      <c r="G23" s="42">
        <v>9</v>
      </c>
      <c r="H23" s="74" t="str">
        <f ca="1">IF(ISBLANK(INDIRECT(ADDRESS(K23*2+2,3))),"",INDIRECT(ADDRESS(K23*2+2,3)))</f>
        <v>Вахрушева</v>
      </c>
      <c r="I23" s="72"/>
      <c r="J23" s="72"/>
      <c r="K23" s="45">
        <v>2</v>
      </c>
      <c r="L23" s="43" t="s">
        <v>11</v>
      </c>
      <c r="M23" s="38">
        <v>4</v>
      </c>
    </row>
    <row r="24" spans="1:13" s="40" customFormat="1" ht="30" customHeight="1">
      <c r="A24" s="39"/>
      <c r="M24" s="46"/>
    </row>
    <row r="25" spans="1:13" s="40" customFormat="1" ht="30" customHeight="1" thickBot="1">
      <c r="A25" s="39"/>
      <c r="B25" s="75" t="s">
        <v>6</v>
      </c>
      <c r="C25" s="75"/>
      <c r="D25" s="75"/>
      <c r="E25" s="75"/>
      <c r="F25" s="75"/>
      <c r="G25" s="75"/>
      <c r="H25" s="75"/>
      <c r="I25" s="75"/>
      <c r="J25" s="75"/>
      <c r="K25" s="75"/>
      <c r="M25" s="46"/>
    </row>
    <row r="26" spans="1:13" s="40" customFormat="1" ht="30" customHeight="1" thickBot="1">
      <c r="A26" s="39"/>
      <c r="B26" s="45">
        <v>3</v>
      </c>
      <c r="C26" s="72" t="str">
        <f ca="1">IF(ISBLANK(INDIRECT(ADDRESS(B26*2+2,3))),"",INDIRECT(ADDRESS(B26*2+2,3)))</f>
        <v>Багаутдинова</v>
      </c>
      <c r="D26" s="72"/>
      <c r="E26" s="73"/>
      <c r="F26" s="41">
        <v>10</v>
      </c>
      <c r="G26" s="42">
        <v>8</v>
      </c>
      <c r="H26" s="74" t="str">
        <f ca="1">IF(ISBLANK(INDIRECT(ADDRESS(K26*2+2,3))),"",INDIRECT(ADDRESS(K26*2+2,3)))</f>
        <v>Татаринова</v>
      </c>
      <c r="I26" s="72"/>
      <c r="J26" s="72"/>
      <c r="K26" s="45">
        <v>1</v>
      </c>
      <c r="L26" s="43" t="s">
        <v>11</v>
      </c>
      <c r="M26" s="38">
        <v>7</v>
      </c>
    </row>
    <row r="27" spans="1:13" s="40" customFormat="1" ht="30" customHeight="1" thickBot="1">
      <c r="A27" s="39"/>
      <c r="B27" s="45">
        <v>4</v>
      </c>
      <c r="C27" s="72" t="str">
        <f ca="1">IF(ISBLANK(INDIRECT(ADDRESS(B27*2+2,3))),"",INDIRECT(ADDRESS(B27*2+2,3)))</f>
        <v>Калениченко</v>
      </c>
      <c r="D27" s="72"/>
      <c r="E27" s="73"/>
      <c r="F27" s="41">
        <v>0</v>
      </c>
      <c r="G27" s="42">
        <v>13</v>
      </c>
      <c r="H27" s="74" t="str">
        <f ca="1">IF(ISBLANK(INDIRECT(ADDRESS(K27*2+2,3))),"",INDIRECT(ADDRESS(K27*2+2,3)))</f>
        <v>Симутина</v>
      </c>
      <c r="I27" s="72"/>
      <c r="J27" s="72"/>
      <c r="K27" s="45">
        <v>5</v>
      </c>
      <c r="L27" s="43" t="s">
        <v>11</v>
      </c>
      <c r="M27" s="38">
        <v>8</v>
      </c>
    </row>
    <row r="28" spans="1:13" s="40" customFormat="1" ht="30" customHeight="1">
      <c r="A28" s="39"/>
      <c r="M28" s="46"/>
    </row>
    <row r="29" spans="1:13" s="40" customFormat="1" ht="30" customHeight="1" thickBot="1">
      <c r="A29" s="39"/>
      <c r="B29" s="75" t="s">
        <v>8</v>
      </c>
      <c r="C29" s="75"/>
      <c r="D29" s="75"/>
      <c r="E29" s="75"/>
      <c r="F29" s="75"/>
      <c r="G29" s="75"/>
      <c r="H29" s="75"/>
      <c r="I29" s="75"/>
      <c r="J29" s="75"/>
      <c r="K29" s="75"/>
      <c r="M29" s="46"/>
    </row>
    <row r="30" spans="1:13" s="40" customFormat="1" ht="30" customHeight="1" thickBot="1">
      <c r="A30" s="39"/>
      <c r="B30" s="45">
        <v>1</v>
      </c>
      <c r="C30" s="72" t="str">
        <f ca="1">IF(ISBLANK(INDIRECT(ADDRESS(B30*2+2,3))),"",INDIRECT(ADDRESS(B30*2+2,3)))</f>
        <v>Татаринова</v>
      </c>
      <c r="D30" s="72"/>
      <c r="E30" s="73"/>
      <c r="F30" s="41">
        <v>13</v>
      </c>
      <c r="G30" s="42">
        <v>2</v>
      </c>
      <c r="H30" s="74" t="str">
        <f ca="1">IF(ISBLANK(INDIRECT(ADDRESS(K30*2+2,3))),"",INDIRECT(ADDRESS(K30*2+2,3)))</f>
        <v>Калениченко</v>
      </c>
      <c r="I30" s="72"/>
      <c r="J30" s="72"/>
      <c r="K30" s="45">
        <v>4</v>
      </c>
      <c r="L30" s="43" t="s">
        <v>11</v>
      </c>
      <c r="M30" s="38">
        <v>11</v>
      </c>
    </row>
    <row r="31" spans="1:13" s="40" customFormat="1" ht="30" customHeight="1" thickBot="1">
      <c r="A31" s="39"/>
      <c r="B31" s="45">
        <v>2</v>
      </c>
      <c r="C31" s="72" t="str">
        <f ca="1">IF(ISBLANK(INDIRECT(ADDRESS(B31*2+2,3))),"",INDIRECT(ADDRESS(B31*2+2,3)))</f>
        <v>Вахрушева</v>
      </c>
      <c r="D31" s="72"/>
      <c r="E31" s="73"/>
      <c r="F31" s="41">
        <v>6</v>
      </c>
      <c r="G31" s="42">
        <v>12</v>
      </c>
      <c r="H31" s="74" t="str">
        <f ca="1">IF(ISBLANK(INDIRECT(ADDRESS(K31*2+2,3))),"",INDIRECT(ADDRESS(K31*2+2,3)))</f>
        <v>Багаутдинова</v>
      </c>
      <c r="I31" s="72"/>
      <c r="J31" s="72"/>
      <c r="K31" s="45">
        <v>3</v>
      </c>
      <c r="L31" s="43" t="s">
        <v>11</v>
      </c>
      <c r="M31" s="38">
        <v>12</v>
      </c>
    </row>
    <row r="32" spans="1:13" s="40" customFormat="1" ht="30" customHeight="1">
      <c r="A32" s="39"/>
      <c r="M32" s="46"/>
    </row>
    <row r="33" spans="1:13" s="40" customFormat="1" ht="30" customHeight="1" thickBot="1">
      <c r="A33" s="39"/>
      <c r="B33" s="75" t="s">
        <v>9</v>
      </c>
      <c r="C33" s="75"/>
      <c r="D33" s="75"/>
      <c r="E33" s="75"/>
      <c r="F33" s="75"/>
      <c r="G33" s="75"/>
      <c r="H33" s="75"/>
      <c r="I33" s="75"/>
      <c r="J33" s="75"/>
      <c r="K33" s="75"/>
      <c r="M33" s="46"/>
    </row>
    <row r="34" spans="1:13" s="40" customFormat="1" ht="30" customHeight="1" thickBot="1">
      <c r="A34" s="39"/>
      <c r="B34" s="45">
        <v>4</v>
      </c>
      <c r="C34" s="72" t="str">
        <f ca="1">IF(ISBLANK(INDIRECT(ADDRESS(B34*2+2,3))),"",INDIRECT(ADDRESS(B34*2+2,3)))</f>
        <v>Калениченко</v>
      </c>
      <c r="D34" s="72"/>
      <c r="E34" s="73"/>
      <c r="F34" s="41">
        <v>13</v>
      </c>
      <c r="G34" s="42">
        <v>6</v>
      </c>
      <c r="H34" s="74" t="str">
        <f ca="1">IF(ISBLANK(INDIRECT(ADDRESS(K34*2+2,3))),"",INDIRECT(ADDRESS(K34*2+2,3)))</f>
        <v>Вахрушева</v>
      </c>
      <c r="I34" s="72"/>
      <c r="J34" s="72"/>
      <c r="K34" s="45">
        <v>2</v>
      </c>
      <c r="L34" s="43" t="s">
        <v>11</v>
      </c>
      <c r="M34" s="38">
        <v>5</v>
      </c>
    </row>
    <row r="35" spans="1:13" s="40" customFormat="1" ht="30" customHeight="1" thickBot="1">
      <c r="A35" s="39"/>
      <c r="B35" s="45">
        <v>5</v>
      </c>
      <c r="C35" s="72" t="str">
        <f ca="1">IF(ISBLANK(INDIRECT(ADDRESS(B35*2+2,3))),"",INDIRECT(ADDRESS(B35*2+2,3)))</f>
        <v>Симутина</v>
      </c>
      <c r="D35" s="72"/>
      <c r="E35" s="73"/>
      <c r="F35" s="41">
        <v>11</v>
      </c>
      <c r="G35" s="42">
        <v>13</v>
      </c>
      <c r="H35" s="74" t="str">
        <f ca="1">IF(ISBLANK(INDIRECT(ADDRESS(K35*2+2,3))),"",INDIRECT(ADDRESS(K35*2+2,3)))</f>
        <v>Татаринова</v>
      </c>
      <c r="I35" s="72"/>
      <c r="J35" s="72"/>
      <c r="K35" s="45">
        <v>1</v>
      </c>
      <c r="L35" s="43" t="s">
        <v>11</v>
      </c>
      <c r="M35" s="38">
        <v>6</v>
      </c>
    </row>
  </sheetData>
  <sheetCalcPr fullCalcOnLoad="1"/>
  <mergeCells count="47">
    <mergeCell ref="M12:M13"/>
    <mergeCell ref="B17:K17"/>
    <mergeCell ref="H18:J18"/>
    <mergeCell ref="C18:E18"/>
    <mergeCell ref="B12:B13"/>
    <mergeCell ref="C12:E13"/>
    <mergeCell ref="K12:K13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1:K1"/>
    <mergeCell ref="C3:E3"/>
    <mergeCell ref="B4:B5"/>
    <mergeCell ref="C4:E5"/>
    <mergeCell ref="K4:K5"/>
    <mergeCell ref="B10:B11"/>
    <mergeCell ref="C10:E11"/>
    <mergeCell ref="K10:K11"/>
    <mergeCell ref="M10:M11"/>
    <mergeCell ref="B8:B9"/>
    <mergeCell ref="C8:E9"/>
    <mergeCell ref="K8:K9"/>
    <mergeCell ref="M4:M5"/>
    <mergeCell ref="M6:M7"/>
    <mergeCell ref="B6:B7"/>
    <mergeCell ref="C6:E7"/>
    <mergeCell ref="K6:K7"/>
    <mergeCell ref="M8:M9"/>
  </mergeCells>
  <phoneticPr fontId="9" type="noConversion"/>
  <printOptions horizontalCentered="1"/>
  <pageMargins left="0.25" right="0.25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4"/>
  <sheetViews>
    <sheetView workbookViewId="0">
      <selection activeCell="D22" sqref="D22"/>
    </sheetView>
  </sheetViews>
  <sheetFormatPr defaultRowHeight="15" customHeight="1"/>
  <cols>
    <col min="1" max="1" width="9.140625" style="27"/>
    <col min="2" max="16384" width="9.140625" style="26"/>
  </cols>
  <sheetData>
    <row r="1" spans="2:13" ht="59.25" customHeight="1">
      <c r="B1" s="110" t="s">
        <v>36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3" ht="15" customHeight="1">
      <c r="C2" s="34"/>
    </row>
    <row r="3" spans="2:13" ht="15" customHeight="1">
      <c r="C3" s="34"/>
    </row>
    <row r="4" spans="2:13" ht="15" customHeight="1">
      <c r="B4" s="107" t="s">
        <v>27</v>
      </c>
      <c r="C4" s="108"/>
      <c r="D4" s="25">
        <v>13</v>
      </c>
      <c r="E4" s="28"/>
    </row>
    <row r="5" spans="2:13" ht="15" customHeight="1">
      <c r="C5" s="34"/>
      <c r="E5" s="29"/>
    </row>
    <row r="6" spans="2:13" ht="15" customHeight="1">
      <c r="B6" s="33" t="s">
        <v>11</v>
      </c>
      <c r="C6" s="34">
        <v>10</v>
      </c>
      <c r="E6" s="30"/>
      <c r="F6" s="106" t="str">
        <f>IF(ISBLANK(D4),"",IF(D4&gt;D8,B4,B8))</f>
        <v>Климович</v>
      </c>
      <c r="G6" s="108"/>
      <c r="H6" s="25">
        <v>7</v>
      </c>
      <c r="I6" s="28"/>
    </row>
    <row r="7" spans="2:13" ht="15" customHeight="1">
      <c r="C7" s="34"/>
      <c r="E7" s="30"/>
      <c r="I7" s="29"/>
    </row>
    <row r="8" spans="2:13" ht="15" customHeight="1">
      <c r="B8" s="107" t="s">
        <v>31</v>
      </c>
      <c r="C8" s="108"/>
      <c r="D8" s="25">
        <v>5</v>
      </c>
      <c r="E8" s="31"/>
      <c r="I8" s="30"/>
    </row>
    <row r="9" spans="2:13" ht="15" customHeight="1">
      <c r="C9" s="34"/>
      <c r="I9" s="30"/>
    </row>
    <row r="10" spans="2:13" ht="15" customHeight="1">
      <c r="C10" s="34"/>
      <c r="G10" s="33" t="s">
        <v>11</v>
      </c>
      <c r="H10" s="34">
        <v>7</v>
      </c>
      <c r="I10" s="30"/>
      <c r="J10" s="106" t="str">
        <f>IF(ISBLANK(H6),"",IF(H6&gt;H14,F6,F14))</f>
        <v>Багаутдинова</v>
      </c>
      <c r="K10" s="107"/>
      <c r="L10" s="37"/>
      <c r="M10" s="32"/>
    </row>
    <row r="11" spans="2:13" ht="15" customHeight="1">
      <c r="C11" s="34"/>
      <c r="I11" s="30"/>
      <c r="M11" s="32"/>
    </row>
    <row r="12" spans="2:13" ht="15" customHeight="1">
      <c r="B12" s="107" t="s">
        <v>28</v>
      </c>
      <c r="C12" s="108"/>
      <c r="D12" s="25">
        <v>3</v>
      </c>
      <c r="E12" s="28"/>
      <c r="I12" s="30"/>
      <c r="M12" s="32"/>
    </row>
    <row r="13" spans="2:13" ht="15" customHeight="1">
      <c r="C13" s="34"/>
      <c r="E13" s="29"/>
      <c r="I13" s="30"/>
      <c r="M13" s="32"/>
    </row>
    <row r="14" spans="2:13" ht="15" customHeight="1">
      <c r="B14" s="33" t="s">
        <v>11</v>
      </c>
      <c r="C14" s="34">
        <v>12</v>
      </c>
      <c r="E14" s="30"/>
      <c r="F14" s="106" t="str">
        <f>IF(ISBLANK(D12),"",IF(D12&gt;D16,B12,B16))</f>
        <v>Багаутдинова</v>
      </c>
      <c r="G14" s="108"/>
      <c r="H14" s="25">
        <v>13</v>
      </c>
      <c r="I14" s="31"/>
      <c r="M14" s="32"/>
    </row>
    <row r="15" spans="2:13" ht="15" customHeight="1">
      <c r="E15" s="30"/>
      <c r="M15" s="32"/>
    </row>
    <row r="16" spans="2:13" ht="15" customHeight="1">
      <c r="B16" s="107" t="s">
        <v>33</v>
      </c>
      <c r="C16" s="108"/>
      <c r="D16" s="25">
        <v>13</v>
      </c>
      <c r="E16" s="31"/>
      <c r="M16" s="32"/>
    </row>
    <row r="17" spans="2:13" ht="15" customHeight="1">
      <c r="M17" s="32"/>
    </row>
    <row r="20" spans="2:13" ht="15" customHeight="1">
      <c r="B20" s="107" t="str">
        <f>IF(ISBLANK(D4),"",IF(D4&gt;D8,B8,B4))</f>
        <v>Татаринова</v>
      </c>
      <c r="C20" s="108"/>
      <c r="D20" s="25">
        <v>7</v>
      </c>
      <c r="E20" s="28"/>
      <c r="F20" s="109"/>
      <c r="G20" s="109"/>
    </row>
    <row r="21" spans="2:13" ht="15" customHeight="1">
      <c r="E21" s="29"/>
    </row>
    <row r="22" spans="2:13" ht="15" customHeight="1">
      <c r="C22" s="33" t="s">
        <v>11</v>
      </c>
      <c r="D22" s="34">
        <v>9</v>
      </c>
      <c r="E22" s="30"/>
      <c r="F22" s="106" t="str">
        <f>IF(ISBLANK(D20),"",IF(D20&gt;D24,B20,B24))</f>
        <v>Мироненко</v>
      </c>
      <c r="G22" s="107"/>
    </row>
    <row r="23" spans="2:13" ht="15" customHeight="1">
      <c r="E23" s="30"/>
    </row>
    <row r="24" spans="2:13" ht="15" customHeight="1">
      <c r="B24" s="107" t="str">
        <f>IF(ISBLANK(D12),"",IF(D12&gt;D16,B16,B12))</f>
        <v>Мироненко</v>
      </c>
      <c r="C24" s="108"/>
      <c r="D24" s="25">
        <v>13</v>
      </c>
      <c r="E24" s="31"/>
    </row>
  </sheetData>
  <mergeCells count="12">
    <mergeCell ref="F22:G22"/>
    <mergeCell ref="B24:C24"/>
    <mergeCell ref="B20:C20"/>
    <mergeCell ref="F20:G20"/>
    <mergeCell ref="B12:C12"/>
    <mergeCell ref="F14:G14"/>
    <mergeCell ref="B16:C16"/>
    <mergeCell ref="B1:K1"/>
    <mergeCell ref="B4:C4"/>
    <mergeCell ref="F6:G6"/>
    <mergeCell ref="B8:C8"/>
    <mergeCell ref="J10:K1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>
      <selection activeCell="D26" sqref="D26"/>
    </sheetView>
  </sheetViews>
  <sheetFormatPr defaultRowHeight="15" customHeight="1"/>
  <cols>
    <col min="1" max="1" width="9.140625" style="27"/>
    <col min="2" max="16384" width="9.140625" style="26"/>
  </cols>
  <sheetData>
    <row r="1" spans="2:13" ht="59.25" customHeight="1">
      <c r="B1" s="110" t="s">
        <v>37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3" ht="15" customHeight="1">
      <c r="C2" s="34"/>
    </row>
    <row r="3" spans="2:13" ht="15" customHeight="1">
      <c r="C3" s="34"/>
    </row>
    <row r="4" spans="2:13" ht="15" customHeight="1">
      <c r="B4" s="107" t="s">
        <v>35</v>
      </c>
      <c r="C4" s="108"/>
      <c r="D4" s="25">
        <v>13</v>
      </c>
      <c r="E4" s="28"/>
    </row>
    <row r="5" spans="2:13" ht="15" customHeight="1">
      <c r="C5" s="34"/>
      <c r="E5" s="29"/>
    </row>
    <row r="6" spans="2:13" ht="15" customHeight="1">
      <c r="B6" s="33" t="s">
        <v>11</v>
      </c>
      <c r="C6" s="34"/>
      <c r="E6" s="30"/>
      <c r="F6" s="106" t="str">
        <f>IF(ISBLANK(D4),"",IF(D4&gt;D8,B4,B8))</f>
        <v>Симутина</v>
      </c>
      <c r="G6" s="108"/>
      <c r="H6" s="25">
        <v>13</v>
      </c>
      <c r="I6" s="28"/>
    </row>
    <row r="7" spans="2:13" ht="15" customHeight="1">
      <c r="C7" s="34"/>
      <c r="E7" s="30"/>
      <c r="I7" s="29"/>
    </row>
    <row r="8" spans="2:13" ht="15" customHeight="1">
      <c r="B8" s="107" t="s">
        <v>29</v>
      </c>
      <c r="C8" s="108"/>
      <c r="D8" s="25">
        <v>7</v>
      </c>
      <c r="E8" s="31"/>
      <c r="I8" s="30"/>
    </row>
    <row r="9" spans="2:13" ht="15" customHeight="1">
      <c r="C9" s="34"/>
      <c r="I9" s="30"/>
    </row>
    <row r="10" spans="2:13" ht="15" customHeight="1">
      <c r="C10" s="34"/>
      <c r="G10" s="33" t="s">
        <v>11</v>
      </c>
      <c r="H10" s="34"/>
      <c r="I10" s="30"/>
      <c r="J10" s="106" t="str">
        <f>IF(ISBLANK(H6),"",IF(H6&gt;H14,F6,F14))</f>
        <v>Симутина</v>
      </c>
      <c r="K10" s="107"/>
      <c r="L10" s="37"/>
      <c r="M10" s="32"/>
    </row>
    <row r="11" spans="2:13" ht="15" customHeight="1">
      <c r="C11" s="34"/>
      <c r="I11" s="30"/>
      <c r="M11" s="32"/>
    </row>
    <row r="12" spans="2:13" ht="15" customHeight="1">
      <c r="B12" s="107" t="s">
        <v>30</v>
      </c>
      <c r="C12" s="108"/>
      <c r="D12" s="25">
        <v>7</v>
      </c>
      <c r="E12" s="28"/>
      <c r="I12" s="30"/>
      <c r="M12" s="32"/>
    </row>
    <row r="13" spans="2:13" ht="15" customHeight="1">
      <c r="C13" s="34"/>
      <c r="E13" s="29"/>
      <c r="I13" s="30"/>
      <c r="M13" s="32"/>
    </row>
    <row r="14" spans="2:13" ht="15" customHeight="1">
      <c r="B14" s="33" t="s">
        <v>11</v>
      </c>
      <c r="C14" s="34"/>
      <c r="E14" s="30"/>
      <c r="F14" s="106" t="str">
        <f>IF(ISBLANK(D12),"",IF(D12&gt;D16,B12,B16))</f>
        <v>Вахрушева</v>
      </c>
      <c r="G14" s="108"/>
      <c r="H14" s="25">
        <v>1</v>
      </c>
      <c r="I14" s="31"/>
      <c r="M14" s="32"/>
    </row>
    <row r="15" spans="2:13" ht="15" customHeight="1">
      <c r="E15" s="30"/>
      <c r="M15" s="32"/>
    </row>
    <row r="16" spans="2:13" ht="15" customHeight="1">
      <c r="B16" s="107" t="s">
        <v>32</v>
      </c>
      <c r="C16" s="108"/>
      <c r="D16" s="25">
        <v>13</v>
      </c>
      <c r="E16" s="31"/>
      <c r="M16" s="32"/>
    </row>
    <row r="17" spans="2:13" ht="15" customHeight="1">
      <c r="M17" s="32"/>
    </row>
    <row r="20" spans="2:13" ht="15" customHeight="1">
      <c r="B20" s="107" t="str">
        <f>IF(ISBLANK(D4),"",IF(D4&gt;D8,B8,B4))</f>
        <v>Колесник</v>
      </c>
      <c r="C20" s="108"/>
      <c r="D20" s="25">
        <v>13</v>
      </c>
      <c r="E20" s="28"/>
      <c r="F20" s="109"/>
      <c r="G20" s="109"/>
    </row>
    <row r="21" spans="2:13" ht="15" customHeight="1">
      <c r="E21" s="29"/>
    </row>
    <row r="22" spans="2:13" ht="15" customHeight="1">
      <c r="C22" s="33" t="s">
        <v>11</v>
      </c>
      <c r="E22" s="30"/>
      <c r="F22" s="106" t="str">
        <f>IF(ISBLANK(D20),"",IF(D20&gt;D24,B20,B24))</f>
        <v>Колесник</v>
      </c>
      <c r="G22" s="107"/>
    </row>
    <row r="23" spans="2:13" ht="15" customHeight="1">
      <c r="E23" s="30"/>
    </row>
    <row r="24" spans="2:13" ht="15" customHeight="1">
      <c r="B24" s="107" t="str">
        <f>IF(ISBLANK(D12),"",IF(D12&gt;D16,B16,B12))</f>
        <v>Корчинская</v>
      </c>
      <c r="C24" s="108"/>
      <c r="D24" s="25">
        <v>7</v>
      </c>
      <c r="E24" s="31"/>
    </row>
  </sheetData>
  <mergeCells count="12">
    <mergeCell ref="B1:K1"/>
    <mergeCell ref="B4:C4"/>
    <mergeCell ref="F6:G6"/>
    <mergeCell ref="B8:C8"/>
    <mergeCell ref="J10:K10"/>
    <mergeCell ref="B24:C24"/>
    <mergeCell ref="B20:C20"/>
    <mergeCell ref="F20:G20"/>
    <mergeCell ref="B12:C12"/>
    <mergeCell ref="F14:G14"/>
    <mergeCell ref="B16:C16"/>
    <mergeCell ref="F22:G2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workbookViewId="0">
      <selection activeCell="B1" sqref="B1:Q1"/>
    </sheetView>
  </sheetViews>
  <sheetFormatPr defaultRowHeight="15"/>
  <cols>
    <col min="1" max="1" width="4" style="27" customWidth="1"/>
    <col min="2" max="12" width="10.28515625" customWidth="1"/>
    <col min="13" max="14" width="10.28515625" style="35" customWidth="1"/>
    <col min="15" max="16" width="10.28515625" customWidth="1"/>
  </cols>
  <sheetData>
    <row r="1" spans="1:17" ht="69" customHeight="1">
      <c r="A1"/>
      <c r="B1" s="127" t="s">
        <v>38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.75" thickBot="1">
      <c r="A2"/>
      <c r="M2"/>
      <c r="N2"/>
    </row>
    <row r="3" spans="1:17" ht="30" customHeight="1" thickBot="1">
      <c r="A3"/>
      <c r="B3" s="3" t="s">
        <v>39</v>
      </c>
      <c r="C3" s="90" t="s">
        <v>0</v>
      </c>
      <c r="D3" s="91"/>
      <c r="E3" s="92"/>
      <c r="F3" s="48">
        <v>1</v>
      </c>
      <c r="G3" s="48">
        <v>2</v>
      </c>
      <c r="H3" s="48">
        <v>3</v>
      </c>
      <c r="I3" s="49">
        <v>4</v>
      </c>
      <c r="J3" s="49">
        <v>5</v>
      </c>
      <c r="K3" s="49">
        <v>6</v>
      </c>
      <c r="L3" s="49">
        <v>7</v>
      </c>
      <c r="M3" s="4">
        <v>8</v>
      </c>
      <c r="N3" s="50">
        <v>9</v>
      </c>
      <c r="O3" s="51" t="s">
        <v>1</v>
      </c>
      <c r="P3" s="52" t="s">
        <v>3</v>
      </c>
      <c r="Q3" s="4" t="s">
        <v>2</v>
      </c>
    </row>
    <row r="4" spans="1:17" ht="24" customHeight="1">
      <c r="A4"/>
      <c r="B4" s="119">
        <v>1</v>
      </c>
      <c r="C4" s="123" t="s">
        <v>40</v>
      </c>
      <c r="D4" s="123"/>
      <c r="E4" s="123"/>
      <c r="F4" s="53"/>
      <c r="G4" s="54" t="s">
        <v>41</v>
      </c>
      <c r="H4" s="54" t="s">
        <v>42</v>
      </c>
      <c r="I4" s="54" t="s">
        <v>43</v>
      </c>
      <c r="J4" s="54" t="s">
        <v>44</v>
      </c>
      <c r="K4" s="54" t="s">
        <v>45</v>
      </c>
      <c r="L4" s="54" t="s">
        <v>46</v>
      </c>
      <c r="M4" s="54" t="s">
        <v>47</v>
      </c>
      <c r="N4" s="54" t="s">
        <v>48</v>
      </c>
      <c r="O4" s="124">
        <v>7</v>
      </c>
      <c r="P4" s="55"/>
      <c r="Q4" s="122">
        <v>2</v>
      </c>
    </row>
    <row r="5" spans="1:17" ht="24" customHeight="1">
      <c r="A5"/>
      <c r="B5" s="89"/>
      <c r="C5" s="117"/>
      <c r="D5" s="117"/>
      <c r="E5" s="117"/>
      <c r="F5" s="56"/>
      <c r="G5" s="57" t="s">
        <v>49</v>
      </c>
      <c r="H5" s="57" t="s">
        <v>50</v>
      </c>
      <c r="I5" s="57" t="s">
        <v>50</v>
      </c>
      <c r="J5" s="57" t="s">
        <v>50</v>
      </c>
      <c r="K5" s="57" t="s">
        <v>50</v>
      </c>
      <c r="L5" s="57" t="s">
        <v>50</v>
      </c>
      <c r="M5" s="57" t="s">
        <v>50</v>
      </c>
      <c r="N5" s="57" t="s">
        <v>50</v>
      </c>
      <c r="O5" s="120"/>
      <c r="P5" s="58" t="str">
        <f>IF(COUNT(F5:M5)=0,"",SUM(F5:M5))</f>
        <v/>
      </c>
      <c r="Q5" s="77"/>
    </row>
    <row r="6" spans="1:17" ht="24" customHeight="1">
      <c r="A6"/>
      <c r="B6" s="78">
        <v>2</v>
      </c>
      <c r="C6" s="117" t="s">
        <v>51</v>
      </c>
      <c r="D6" s="117"/>
      <c r="E6" s="117"/>
      <c r="F6" s="57" t="s">
        <v>52</v>
      </c>
      <c r="G6" s="56"/>
      <c r="H6" s="57" t="s">
        <v>53</v>
      </c>
      <c r="I6" s="57" t="s">
        <v>54</v>
      </c>
      <c r="J6" s="57" t="s">
        <v>55</v>
      </c>
      <c r="K6" s="57" t="s">
        <v>56</v>
      </c>
      <c r="L6" s="57" t="s">
        <v>46</v>
      </c>
      <c r="M6" s="57" t="s">
        <v>43</v>
      </c>
      <c r="N6" s="57" t="s">
        <v>45</v>
      </c>
      <c r="O6" s="120">
        <v>8</v>
      </c>
      <c r="P6" s="58"/>
      <c r="Q6" s="76">
        <v>1</v>
      </c>
    </row>
    <row r="7" spans="1:17" ht="24" customHeight="1">
      <c r="A7"/>
      <c r="B7" s="89"/>
      <c r="C7" s="117"/>
      <c r="D7" s="117"/>
      <c r="E7" s="117"/>
      <c r="F7" s="57" t="s">
        <v>50</v>
      </c>
      <c r="G7" s="56"/>
      <c r="H7" s="57" t="s">
        <v>50</v>
      </c>
      <c r="I7" s="57" t="s">
        <v>50</v>
      </c>
      <c r="J7" s="57" t="s">
        <v>50</v>
      </c>
      <c r="K7" s="57" t="s">
        <v>50</v>
      </c>
      <c r="L7" s="57" t="s">
        <v>50</v>
      </c>
      <c r="M7" s="57" t="s">
        <v>50</v>
      </c>
      <c r="N7" s="57" t="s">
        <v>50</v>
      </c>
      <c r="O7" s="120"/>
      <c r="P7" s="58" t="str">
        <f>IF(COUNT(F7:M7)=0,"",SUM(F7:M7))</f>
        <v/>
      </c>
      <c r="Q7" s="77"/>
    </row>
    <row r="8" spans="1:17" ht="24" customHeight="1">
      <c r="A8"/>
      <c r="B8" s="78">
        <v>3</v>
      </c>
      <c r="C8" s="117" t="s">
        <v>57</v>
      </c>
      <c r="D8" s="117"/>
      <c r="E8" s="117"/>
      <c r="F8" s="57" t="s">
        <v>58</v>
      </c>
      <c r="G8" s="57" t="s">
        <v>59</v>
      </c>
      <c r="H8" s="56"/>
      <c r="I8" s="57" t="s">
        <v>60</v>
      </c>
      <c r="J8" s="57" t="s">
        <v>61</v>
      </c>
      <c r="K8" s="57" t="s">
        <v>62</v>
      </c>
      <c r="L8" s="57" t="s">
        <v>41</v>
      </c>
      <c r="M8" s="57" t="s">
        <v>63</v>
      </c>
      <c r="N8" s="57" t="s">
        <v>61</v>
      </c>
      <c r="O8" s="120">
        <v>1</v>
      </c>
      <c r="P8" s="58"/>
      <c r="Q8" s="76">
        <v>8</v>
      </c>
    </row>
    <row r="9" spans="1:17" ht="24" customHeight="1">
      <c r="A9"/>
      <c r="B9" s="89"/>
      <c r="C9" s="117"/>
      <c r="D9" s="117"/>
      <c r="E9" s="117"/>
      <c r="F9" s="57" t="s">
        <v>49</v>
      </c>
      <c r="G9" s="57" t="s">
        <v>49</v>
      </c>
      <c r="H9" s="56"/>
      <c r="I9" s="57" t="s">
        <v>49</v>
      </c>
      <c r="J9" s="57" t="s">
        <v>49</v>
      </c>
      <c r="K9" s="57" t="s">
        <v>49</v>
      </c>
      <c r="L9" s="57" t="s">
        <v>49</v>
      </c>
      <c r="M9" s="57" t="s">
        <v>50</v>
      </c>
      <c r="N9" s="57" t="s">
        <v>49</v>
      </c>
      <c r="O9" s="120"/>
      <c r="P9" s="58" t="str">
        <f>IF(COUNT(F9:M9)=0,"",SUM(F9:M9))</f>
        <v/>
      </c>
      <c r="Q9" s="77"/>
    </row>
    <row r="10" spans="1:17" ht="24" customHeight="1">
      <c r="A10"/>
      <c r="B10" s="78">
        <v>4</v>
      </c>
      <c r="C10" s="117" t="s">
        <v>64</v>
      </c>
      <c r="D10" s="117"/>
      <c r="E10" s="117"/>
      <c r="F10" s="57" t="s">
        <v>65</v>
      </c>
      <c r="G10" s="57" t="s">
        <v>66</v>
      </c>
      <c r="H10" s="57" t="s">
        <v>67</v>
      </c>
      <c r="I10" s="56"/>
      <c r="J10" s="57" t="s">
        <v>68</v>
      </c>
      <c r="K10" s="57" t="s">
        <v>69</v>
      </c>
      <c r="L10" s="57" t="s">
        <v>46</v>
      </c>
      <c r="M10" s="57" t="s">
        <v>56</v>
      </c>
      <c r="N10" s="57" t="s">
        <v>70</v>
      </c>
      <c r="O10" s="120">
        <v>5</v>
      </c>
      <c r="P10" s="58"/>
      <c r="Q10" s="76">
        <v>4</v>
      </c>
    </row>
    <row r="11" spans="1:17" ht="24" customHeight="1">
      <c r="A11"/>
      <c r="B11" s="89"/>
      <c r="C11" s="117"/>
      <c r="D11" s="117"/>
      <c r="E11" s="117"/>
      <c r="F11" s="57" t="s">
        <v>49</v>
      </c>
      <c r="G11" s="57" t="s">
        <v>49</v>
      </c>
      <c r="H11" s="57" t="s">
        <v>50</v>
      </c>
      <c r="I11" s="56"/>
      <c r="J11" s="57" t="s">
        <v>49</v>
      </c>
      <c r="K11" s="57" t="s">
        <v>50</v>
      </c>
      <c r="L11" s="57" t="s">
        <v>50</v>
      </c>
      <c r="M11" s="57" t="s">
        <v>50</v>
      </c>
      <c r="N11" s="57" t="s">
        <v>50</v>
      </c>
      <c r="O11" s="120"/>
      <c r="P11" s="58" t="str">
        <f>IF(COUNT(F11:M11)=0,"",SUM(F11:M11))</f>
        <v/>
      </c>
      <c r="Q11" s="77"/>
    </row>
    <row r="12" spans="1:17" ht="24" customHeight="1">
      <c r="A12"/>
      <c r="B12" s="78">
        <v>5</v>
      </c>
      <c r="C12" s="117" t="s">
        <v>71</v>
      </c>
      <c r="D12" s="117"/>
      <c r="E12" s="117"/>
      <c r="F12" s="57" t="s">
        <v>62</v>
      </c>
      <c r="G12" s="57" t="s">
        <v>72</v>
      </c>
      <c r="H12" s="57" t="s">
        <v>45</v>
      </c>
      <c r="I12" s="57" t="s">
        <v>70</v>
      </c>
      <c r="J12" s="56"/>
      <c r="K12" s="57" t="s">
        <v>69</v>
      </c>
      <c r="L12" s="57" t="s">
        <v>48</v>
      </c>
      <c r="M12" s="57" t="s">
        <v>45</v>
      </c>
      <c r="N12" s="57" t="s">
        <v>73</v>
      </c>
      <c r="O12" s="120">
        <v>6</v>
      </c>
      <c r="P12" s="58"/>
      <c r="Q12" s="76">
        <v>3</v>
      </c>
    </row>
    <row r="13" spans="1:17" ht="24" customHeight="1">
      <c r="A13"/>
      <c r="B13" s="89"/>
      <c r="C13" s="117"/>
      <c r="D13" s="117"/>
      <c r="E13" s="117"/>
      <c r="F13" s="57" t="s">
        <v>49</v>
      </c>
      <c r="G13" s="57" t="s">
        <v>49</v>
      </c>
      <c r="H13" s="57" t="s">
        <v>50</v>
      </c>
      <c r="I13" s="57" t="s">
        <v>50</v>
      </c>
      <c r="J13" s="56"/>
      <c r="K13" s="57" t="s">
        <v>50</v>
      </c>
      <c r="L13" s="57" t="s">
        <v>50</v>
      </c>
      <c r="M13" s="57" t="s">
        <v>50</v>
      </c>
      <c r="N13" s="57" t="s">
        <v>50</v>
      </c>
      <c r="O13" s="120"/>
      <c r="P13" s="58" t="str">
        <f>IF(COUNT(F13:M13)=0,"",SUM(F13:M13))</f>
        <v/>
      </c>
      <c r="Q13" s="77"/>
    </row>
    <row r="14" spans="1:17" ht="24" customHeight="1">
      <c r="A14"/>
      <c r="B14" s="78">
        <v>6</v>
      </c>
      <c r="C14" s="117" t="s">
        <v>74</v>
      </c>
      <c r="D14" s="117"/>
      <c r="E14" s="117"/>
      <c r="F14" s="57" t="s">
        <v>61</v>
      </c>
      <c r="G14" s="57" t="s">
        <v>75</v>
      </c>
      <c r="H14" s="57" t="s">
        <v>44</v>
      </c>
      <c r="I14" s="57" t="s">
        <v>76</v>
      </c>
      <c r="J14" s="57" t="s">
        <v>76</v>
      </c>
      <c r="K14" s="56"/>
      <c r="L14" s="59" t="s">
        <v>46</v>
      </c>
      <c r="M14" s="59" t="s">
        <v>77</v>
      </c>
      <c r="N14" s="59" t="s">
        <v>73</v>
      </c>
      <c r="O14" s="120">
        <v>3</v>
      </c>
      <c r="P14" s="58"/>
      <c r="Q14" s="76">
        <v>6</v>
      </c>
    </row>
    <row r="15" spans="1:17" ht="24" customHeight="1">
      <c r="A15"/>
      <c r="B15" s="89"/>
      <c r="C15" s="117"/>
      <c r="D15" s="117"/>
      <c r="E15" s="117"/>
      <c r="F15" s="57" t="s">
        <v>49</v>
      </c>
      <c r="G15" s="57" t="s">
        <v>49</v>
      </c>
      <c r="H15" s="57" t="s">
        <v>50</v>
      </c>
      <c r="I15" s="57" t="s">
        <v>49</v>
      </c>
      <c r="J15" s="57" t="s">
        <v>49</v>
      </c>
      <c r="K15" s="56"/>
      <c r="L15" s="59" t="s">
        <v>50</v>
      </c>
      <c r="M15" s="59" t="s">
        <v>49</v>
      </c>
      <c r="N15" s="59" t="s">
        <v>50</v>
      </c>
      <c r="O15" s="120"/>
      <c r="P15" s="58" t="str">
        <f>IF(COUNT(F15:M15)=0,"",SUM(F15:M15))</f>
        <v/>
      </c>
      <c r="Q15" s="77"/>
    </row>
    <row r="16" spans="1:17" ht="24" customHeight="1">
      <c r="A16"/>
      <c r="B16" s="119">
        <v>7</v>
      </c>
      <c r="C16" s="117" t="s">
        <v>78</v>
      </c>
      <c r="D16" s="117"/>
      <c r="E16" s="117"/>
      <c r="F16" s="57" t="s">
        <v>79</v>
      </c>
      <c r="G16" s="57" t="s">
        <v>79</v>
      </c>
      <c r="H16" s="57" t="s">
        <v>52</v>
      </c>
      <c r="I16" s="57" t="s">
        <v>79</v>
      </c>
      <c r="J16" s="57" t="s">
        <v>80</v>
      </c>
      <c r="K16" s="59" t="s">
        <v>79</v>
      </c>
      <c r="L16" s="56"/>
      <c r="M16" s="59" t="s">
        <v>81</v>
      </c>
      <c r="N16" s="59" t="s">
        <v>75</v>
      </c>
      <c r="O16" s="120">
        <v>1</v>
      </c>
      <c r="P16" s="55"/>
      <c r="Q16" s="122">
        <v>9</v>
      </c>
    </row>
    <row r="17" spans="1:17" ht="24" customHeight="1">
      <c r="A17"/>
      <c r="B17" s="119"/>
      <c r="C17" s="117"/>
      <c r="D17" s="117"/>
      <c r="E17" s="117"/>
      <c r="F17" s="57" t="s">
        <v>49</v>
      </c>
      <c r="G17" s="57" t="s">
        <v>49</v>
      </c>
      <c r="H17" s="57" t="s">
        <v>50</v>
      </c>
      <c r="I17" s="57" t="s">
        <v>49</v>
      </c>
      <c r="J17" s="57" t="s">
        <v>49</v>
      </c>
      <c r="K17" s="59" t="s">
        <v>49</v>
      </c>
      <c r="L17" s="56"/>
      <c r="M17" s="59" t="s">
        <v>49</v>
      </c>
      <c r="N17" s="59" t="s">
        <v>49</v>
      </c>
      <c r="O17" s="121"/>
      <c r="P17" s="60" t="str">
        <f>IF(COUNT(F17:M17)=0,"",SUM(F17:M17))</f>
        <v/>
      </c>
      <c r="Q17" s="122"/>
    </row>
    <row r="18" spans="1:17" ht="24" customHeight="1">
      <c r="A18"/>
      <c r="B18" s="78">
        <v>8</v>
      </c>
      <c r="C18" s="117" t="s">
        <v>82</v>
      </c>
      <c r="D18" s="117"/>
      <c r="E18" s="117"/>
      <c r="F18" s="57" t="s">
        <v>83</v>
      </c>
      <c r="G18" s="57" t="s">
        <v>65</v>
      </c>
      <c r="H18" s="57" t="s">
        <v>84</v>
      </c>
      <c r="I18" s="57" t="s">
        <v>75</v>
      </c>
      <c r="J18" s="57" t="s">
        <v>61</v>
      </c>
      <c r="K18" s="59" t="s">
        <v>73</v>
      </c>
      <c r="L18" s="59" t="s">
        <v>85</v>
      </c>
      <c r="M18" s="56"/>
      <c r="N18" s="59" t="s">
        <v>55</v>
      </c>
      <c r="O18" s="120">
        <v>3</v>
      </c>
      <c r="P18" s="58"/>
      <c r="Q18" s="76">
        <v>5</v>
      </c>
    </row>
    <row r="19" spans="1:17" ht="24" customHeight="1" thickBot="1">
      <c r="A19"/>
      <c r="B19" s="79"/>
      <c r="C19" s="117"/>
      <c r="D19" s="117"/>
      <c r="E19" s="117"/>
      <c r="F19" s="57" t="s">
        <v>49</v>
      </c>
      <c r="G19" s="57" t="s">
        <v>49</v>
      </c>
      <c r="H19" s="57" t="s">
        <v>49</v>
      </c>
      <c r="I19" s="57" t="s">
        <v>49</v>
      </c>
      <c r="J19" s="57" t="s">
        <v>49</v>
      </c>
      <c r="K19" s="59" t="s">
        <v>50</v>
      </c>
      <c r="L19" s="59" t="s">
        <v>50</v>
      </c>
      <c r="M19" s="56"/>
      <c r="N19" s="59" t="s">
        <v>50</v>
      </c>
      <c r="O19" s="125"/>
      <c r="P19" s="61" t="str">
        <f>IF(COUNT(F19:M19)=0,"",SUM(F19:M19))</f>
        <v/>
      </c>
      <c r="Q19" s="88"/>
    </row>
    <row r="20" spans="1:17" ht="24" customHeight="1">
      <c r="A20"/>
      <c r="B20" s="119">
        <v>9</v>
      </c>
      <c r="C20" s="117" t="s">
        <v>86</v>
      </c>
      <c r="D20" s="117"/>
      <c r="E20" s="117"/>
      <c r="F20" s="57" t="s">
        <v>80</v>
      </c>
      <c r="G20" s="57" t="s">
        <v>61</v>
      </c>
      <c r="H20" s="57" t="s">
        <v>45</v>
      </c>
      <c r="I20" s="57" t="s">
        <v>68</v>
      </c>
      <c r="J20" s="57" t="s">
        <v>77</v>
      </c>
      <c r="K20" s="59" t="s">
        <v>77</v>
      </c>
      <c r="L20" s="59" t="s">
        <v>56</v>
      </c>
      <c r="M20" s="59" t="s">
        <v>72</v>
      </c>
      <c r="N20" s="56"/>
      <c r="O20" s="120">
        <v>2</v>
      </c>
      <c r="P20" s="55"/>
      <c r="Q20" s="122">
        <v>7</v>
      </c>
    </row>
    <row r="21" spans="1:17" ht="24" customHeight="1" thickBot="1">
      <c r="A21"/>
      <c r="B21" s="79"/>
      <c r="C21" s="126"/>
      <c r="D21" s="126"/>
      <c r="E21" s="126"/>
      <c r="F21" s="62" t="s">
        <v>49</v>
      </c>
      <c r="G21" s="62" t="s">
        <v>49</v>
      </c>
      <c r="H21" s="62" t="s">
        <v>50</v>
      </c>
      <c r="I21" s="62" t="s">
        <v>49</v>
      </c>
      <c r="J21" s="62" t="s">
        <v>49</v>
      </c>
      <c r="K21" s="63" t="s">
        <v>49</v>
      </c>
      <c r="L21" s="63" t="s">
        <v>50</v>
      </c>
      <c r="M21" s="63" t="s">
        <v>49</v>
      </c>
      <c r="N21" s="64"/>
      <c r="O21" s="125"/>
      <c r="P21" s="61" t="str">
        <f>IF(COUNT(F21:M21)=0,"",SUM(F21:M21))</f>
        <v/>
      </c>
      <c r="Q21" s="88"/>
    </row>
    <row r="22" spans="1:17" ht="30" customHeight="1">
      <c r="A22" s="65"/>
      <c r="B22" s="66"/>
      <c r="C22" s="118"/>
      <c r="D22" s="118"/>
      <c r="E22" s="118"/>
      <c r="F22" s="37"/>
      <c r="G22" s="37"/>
      <c r="H22" s="118"/>
      <c r="I22" s="118"/>
      <c r="J22" s="118"/>
      <c r="K22" s="66"/>
      <c r="L22" s="33"/>
      <c r="M22" s="34"/>
      <c r="N22" s="34"/>
    </row>
    <row r="23" spans="1:17" ht="30" customHeight="1">
      <c r="A23" s="65"/>
      <c r="B23" s="66"/>
      <c r="C23" s="118"/>
      <c r="D23" s="118"/>
      <c r="E23" s="118"/>
      <c r="F23" s="37"/>
      <c r="G23" s="37"/>
      <c r="H23" s="118"/>
      <c r="I23" s="118"/>
      <c r="J23" s="118"/>
      <c r="K23" s="66"/>
      <c r="L23" s="33"/>
      <c r="M23" s="34"/>
      <c r="N23" s="34"/>
    </row>
    <row r="24" spans="1:17" ht="30" customHeight="1">
      <c r="A24" s="65"/>
      <c r="B24" s="66"/>
      <c r="C24" s="118"/>
      <c r="D24" s="118"/>
      <c r="E24" s="118"/>
      <c r="F24" s="37"/>
      <c r="G24" s="37"/>
      <c r="H24" s="118"/>
      <c r="I24" s="118"/>
      <c r="J24" s="118"/>
      <c r="K24" s="66"/>
      <c r="L24" s="33"/>
      <c r="M24" s="34"/>
      <c r="N24" s="34"/>
    </row>
    <row r="25" spans="1:17" ht="30" customHeight="1">
      <c r="A25" s="65"/>
      <c r="B25" s="66"/>
      <c r="C25" s="118"/>
      <c r="D25" s="118"/>
      <c r="E25" s="118"/>
      <c r="F25" s="37"/>
      <c r="G25" s="37"/>
      <c r="H25" s="118"/>
      <c r="I25" s="118"/>
      <c r="J25" s="118"/>
      <c r="K25" s="66"/>
      <c r="L25" s="33"/>
      <c r="M25" s="34"/>
      <c r="N25" s="34"/>
    </row>
    <row r="26" spans="1:17" ht="30" customHeight="1">
      <c r="A26"/>
      <c r="M26" s="36"/>
      <c r="N26" s="36"/>
    </row>
    <row r="27" spans="1:17" ht="30" customHeight="1" thickBot="1">
      <c r="A27"/>
      <c r="B27" s="75" t="s">
        <v>87</v>
      </c>
      <c r="C27" s="75"/>
      <c r="D27" s="75"/>
      <c r="E27" s="75"/>
      <c r="F27" s="75"/>
      <c r="G27" s="75"/>
      <c r="H27" s="75"/>
      <c r="I27" s="75"/>
      <c r="J27" s="75"/>
      <c r="K27" s="75"/>
      <c r="M27" s="36"/>
      <c r="N27" s="36"/>
    </row>
    <row r="28" spans="1:17" ht="30" customHeight="1" thickBot="1">
      <c r="A28"/>
      <c r="B28" s="67"/>
      <c r="C28" s="111"/>
      <c r="D28" s="111"/>
      <c r="E28" s="112"/>
      <c r="F28" s="68"/>
      <c r="G28" s="69"/>
      <c r="H28" s="113" t="s">
        <v>88</v>
      </c>
      <c r="I28" s="111"/>
      <c r="J28" s="111"/>
      <c r="K28" s="67"/>
      <c r="L28" s="33" t="s">
        <v>89</v>
      </c>
      <c r="M28" s="34"/>
      <c r="N28" s="34"/>
    </row>
    <row r="29" spans="1:17" ht="30" customHeight="1" thickBot="1">
      <c r="A29"/>
      <c r="B29" s="67"/>
      <c r="C29" s="111" t="s">
        <v>90</v>
      </c>
      <c r="D29" s="111"/>
      <c r="E29" s="112"/>
      <c r="F29" s="68"/>
      <c r="G29" s="69"/>
      <c r="H29" s="113" t="s">
        <v>91</v>
      </c>
      <c r="I29" s="111"/>
      <c r="J29" s="111"/>
      <c r="K29" s="67"/>
      <c r="L29" s="33" t="s">
        <v>92</v>
      </c>
      <c r="M29" s="34"/>
      <c r="N29" s="34"/>
    </row>
    <row r="30" spans="1:17" ht="30" customHeight="1" thickBot="1">
      <c r="A30"/>
      <c r="B30" s="67"/>
      <c r="C30" s="111" t="s">
        <v>93</v>
      </c>
      <c r="D30" s="111"/>
      <c r="E30" s="112"/>
      <c r="F30" s="68"/>
      <c r="G30" s="69"/>
      <c r="H30" s="113" t="s">
        <v>94</v>
      </c>
      <c r="I30" s="111"/>
      <c r="J30" s="111"/>
      <c r="K30" s="67"/>
      <c r="L30" s="33" t="s">
        <v>95</v>
      </c>
      <c r="M30" s="34"/>
      <c r="N30" s="34"/>
    </row>
    <row r="31" spans="1:17" ht="30" customHeight="1" thickBot="1">
      <c r="A31"/>
      <c r="B31" s="67"/>
      <c r="C31" s="114" t="s">
        <v>96</v>
      </c>
      <c r="D31" s="114"/>
      <c r="E31" s="115"/>
      <c r="F31" s="68"/>
      <c r="G31" s="69"/>
      <c r="H31" s="116" t="s">
        <v>97</v>
      </c>
      <c r="I31" s="114"/>
      <c r="J31" s="114"/>
      <c r="K31" s="67"/>
      <c r="L31" s="33" t="s">
        <v>98</v>
      </c>
      <c r="M31" s="34"/>
      <c r="N31" s="34"/>
    </row>
    <row r="32" spans="1:17" ht="30" customHeight="1" thickBot="1">
      <c r="A32"/>
      <c r="B32" s="67"/>
      <c r="C32" s="114" t="s">
        <v>99</v>
      </c>
      <c r="D32" s="114"/>
      <c r="E32" s="115"/>
      <c r="F32" s="68"/>
      <c r="G32" s="69"/>
      <c r="H32" s="116" t="s">
        <v>100</v>
      </c>
      <c r="I32" s="114"/>
      <c r="J32" s="114"/>
      <c r="K32" s="67"/>
      <c r="L32" s="33" t="s">
        <v>101</v>
      </c>
      <c r="M32" s="34"/>
      <c r="N32" s="34"/>
    </row>
    <row r="33" spans="1:14" ht="30" customHeight="1">
      <c r="A33"/>
      <c r="M33" s="36"/>
      <c r="N33" s="36"/>
    </row>
    <row r="34" spans="1:14" ht="30" customHeight="1" thickBot="1">
      <c r="A34"/>
      <c r="B34" s="75" t="s">
        <v>102</v>
      </c>
      <c r="C34" s="75"/>
      <c r="D34" s="75"/>
      <c r="E34" s="75"/>
      <c r="F34" s="75"/>
      <c r="G34" s="75"/>
      <c r="H34" s="75"/>
      <c r="I34" s="75"/>
      <c r="J34" s="75"/>
      <c r="K34" s="75"/>
      <c r="M34" s="36"/>
      <c r="N34" s="34"/>
    </row>
    <row r="35" spans="1:14" ht="30" customHeight="1" thickBot="1">
      <c r="A35"/>
      <c r="B35" s="67"/>
      <c r="C35" s="111" t="s">
        <v>100</v>
      </c>
      <c r="D35" s="111"/>
      <c r="E35" s="112"/>
      <c r="F35" s="68"/>
      <c r="G35" s="69"/>
      <c r="H35" s="113"/>
      <c r="I35" s="111"/>
      <c r="J35" s="111"/>
      <c r="K35" s="67"/>
      <c r="L35" s="33" t="s">
        <v>92</v>
      </c>
      <c r="M35" s="34"/>
      <c r="N35" s="34"/>
    </row>
    <row r="36" spans="1:14" ht="30" customHeight="1" thickBot="1">
      <c r="A36"/>
      <c r="B36" s="67"/>
      <c r="C36" s="111" t="s">
        <v>97</v>
      </c>
      <c r="D36" s="111"/>
      <c r="E36" s="112"/>
      <c r="F36" s="68"/>
      <c r="G36" s="69"/>
      <c r="H36" s="113" t="s">
        <v>99</v>
      </c>
      <c r="I36" s="111"/>
      <c r="J36" s="111"/>
      <c r="K36" s="67"/>
      <c r="L36" s="33" t="s">
        <v>95</v>
      </c>
      <c r="M36" s="34"/>
      <c r="N36" s="34"/>
    </row>
    <row r="37" spans="1:14" ht="30" customHeight="1" thickBot="1">
      <c r="A37"/>
      <c r="B37" s="67"/>
      <c r="C37" s="111" t="s">
        <v>94</v>
      </c>
      <c r="D37" s="111"/>
      <c r="E37" s="112"/>
      <c r="F37" s="68"/>
      <c r="G37" s="69"/>
      <c r="H37" s="113" t="s">
        <v>96</v>
      </c>
      <c r="I37" s="111"/>
      <c r="J37" s="111"/>
      <c r="K37" s="67"/>
      <c r="L37" s="33" t="s">
        <v>98</v>
      </c>
      <c r="M37" s="34"/>
      <c r="N37" s="34"/>
    </row>
    <row r="38" spans="1:14" ht="30" customHeight="1" thickBot="1">
      <c r="A38"/>
      <c r="B38" s="67"/>
      <c r="C38" s="114" t="s">
        <v>91</v>
      </c>
      <c r="D38" s="114"/>
      <c r="E38" s="115"/>
      <c r="F38" s="68"/>
      <c r="G38" s="69"/>
      <c r="H38" s="116" t="s">
        <v>93</v>
      </c>
      <c r="I38" s="114"/>
      <c r="J38" s="114"/>
      <c r="K38" s="67"/>
      <c r="L38" s="33" t="s">
        <v>101</v>
      </c>
      <c r="M38" s="34"/>
      <c r="N38" s="36"/>
    </row>
    <row r="39" spans="1:14" ht="30" customHeight="1" thickBot="1">
      <c r="A39"/>
      <c r="B39" s="67"/>
      <c r="C39" s="114" t="s">
        <v>88</v>
      </c>
      <c r="D39" s="114"/>
      <c r="E39" s="115"/>
      <c r="F39" s="68"/>
      <c r="G39" s="69"/>
      <c r="H39" s="116" t="s">
        <v>90</v>
      </c>
      <c r="I39" s="114"/>
      <c r="J39" s="114"/>
      <c r="K39" s="67"/>
      <c r="L39" s="33" t="s">
        <v>103</v>
      </c>
      <c r="M39" s="34"/>
      <c r="N39" s="36"/>
    </row>
    <row r="40" spans="1:14" ht="30" customHeight="1">
      <c r="A40"/>
      <c r="M40" s="36"/>
      <c r="N40" s="34"/>
    </row>
    <row r="41" spans="1:14" ht="30" customHeight="1" thickBot="1">
      <c r="A41"/>
      <c r="B41" s="75" t="s">
        <v>104</v>
      </c>
      <c r="C41" s="75"/>
      <c r="D41" s="75"/>
      <c r="E41" s="75"/>
      <c r="F41" s="75"/>
      <c r="G41" s="75"/>
      <c r="H41" s="75"/>
      <c r="I41" s="75"/>
      <c r="J41" s="75"/>
      <c r="K41" s="75"/>
      <c r="M41" s="36"/>
      <c r="N41" s="34"/>
    </row>
    <row r="42" spans="1:14" ht="30" customHeight="1" thickBot="1">
      <c r="A42"/>
      <c r="B42" s="67"/>
      <c r="C42" s="111" t="s">
        <v>105</v>
      </c>
      <c r="D42" s="111"/>
      <c r="E42" s="112"/>
      <c r="F42" s="68"/>
      <c r="G42" s="69"/>
      <c r="H42" s="113" t="s">
        <v>90</v>
      </c>
      <c r="I42" s="111"/>
      <c r="J42" s="111"/>
      <c r="K42" s="67"/>
      <c r="L42" s="33" t="s">
        <v>95</v>
      </c>
      <c r="M42" s="34"/>
      <c r="N42" s="34"/>
    </row>
    <row r="43" spans="1:14" ht="30" customHeight="1" thickBot="1">
      <c r="A43"/>
      <c r="B43" s="67"/>
      <c r="C43" s="111" t="s">
        <v>93</v>
      </c>
      <c r="D43" s="111"/>
      <c r="E43" s="112"/>
      <c r="F43" s="68"/>
      <c r="G43" s="69"/>
      <c r="H43" s="113" t="s">
        <v>88</v>
      </c>
      <c r="I43" s="111"/>
      <c r="J43" s="111"/>
      <c r="K43" s="67"/>
      <c r="L43" s="33" t="s">
        <v>98</v>
      </c>
      <c r="M43" s="34"/>
      <c r="N43" s="34"/>
    </row>
    <row r="44" spans="1:14" ht="30" customHeight="1" thickBot="1">
      <c r="A44"/>
      <c r="B44" s="67"/>
      <c r="C44" s="111" t="s">
        <v>96</v>
      </c>
      <c r="D44" s="111"/>
      <c r="E44" s="112"/>
      <c r="F44" s="68"/>
      <c r="G44" s="69"/>
      <c r="H44" s="113" t="s">
        <v>91</v>
      </c>
      <c r="I44" s="111"/>
      <c r="J44" s="111"/>
      <c r="K44" s="67"/>
      <c r="L44" s="33" t="s">
        <v>101</v>
      </c>
      <c r="M44" s="34"/>
      <c r="N44" s="36"/>
    </row>
    <row r="45" spans="1:14" ht="30" customHeight="1" thickBot="1">
      <c r="A45"/>
      <c r="B45" s="67"/>
      <c r="C45" s="114" t="s">
        <v>99</v>
      </c>
      <c r="D45" s="114"/>
      <c r="E45" s="115"/>
      <c r="F45" s="68"/>
      <c r="G45" s="69"/>
      <c r="H45" s="116" t="s">
        <v>94</v>
      </c>
      <c r="I45" s="114"/>
      <c r="J45" s="114"/>
      <c r="K45" s="67"/>
      <c r="L45" s="33" t="s">
        <v>103</v>
      </c>
      <c r="M45" s="34"/>
      <c r="N45" s="36"/>
    </row>
    <row r="46" spans="1:14" ht="30" customHeight="1" thickBot="1">
      <c r="A46"/>
      <c r="B46" s="67"/>
      <c r="C46" s="114" t="s">
        <v>100</v>
      </c>
      <c r="D46" s="114"/>
      <c r="E46" s="115"/>
      <c r="F46" s="68"/>
      <c r="G46" s="69"/>
      <c r="H46" s="116" t="s">
        <v>97</v>
      </c>
      <c r="I46" s="114"/>
      <c r="J46" s="114"/>
      <c r="K46" s="67"/>
      <c r="L46" s="33" t="s">
        <v>89</v>
      </c>
      <c r="M46" s="34"/>
      <c r="N46" s="34"/>
    </row>
    <row r="47" spans="1:14" ht="30" customHeight="1">
      <c r="A47"/>
      <c r="M47" s="36"/>
      <c r="N47" s="34"/>
    </row>
    <row r="48" spans="1:14" ht="30" customHeight="1" thickBot="1">
      <c r="A48"/>
      <c r="B48" s="75" t="s">
        <v>106</v>
      </c>
      <c r="C48" s="75"/>
      <c r="D48" s="75"/>
      <c r="E48" s="75"/>
      <c r="F48" s="75"/>
      <c r="G48" s="75"/>
      <c r="H48" s="75"/>
      <c r="I48" s="75"/>
      <c r="J48" s="75"/>
      <c r="K48" s="75"/>
      <c r="M48" s="36"/>
      <c r="N48" s="34"/>
    </row>
    <row r="49" spans="1:14" ht="30" customHeight="1" thickBot="1">
      <c r="A49"/>
      <c r="B49" s="67"/>
      <c r="C49" s="111" t="s">
        <v>97</v>
      </c>
      <c r="D49" s="111"/>
      <c r="E49" s="112"/>
      <c r="F49" s="68"/>
      <c r="G49" s="69"/>
      <c r="H49" s="113" t="s">
        <v>105</v>
      </c>
      <c r="I49" s="111"/>
      <c r="J49" s="111"/>
      <c r="K49" s="67"/>
      <c r="L49" s="33" t="s">
        <v>98</v>
      </c>
      <c r="M49" s="34"/>
      <c r="N49" s="34"/>
    </row>
    <row r="50" spans="1:14" ht="30" customHeight="1" thickBot="1">
      <c r="A50"/>
      <c r="B50" s="67"/>
      <c r="C50" s="111" t="s">
        <v>94</v>
      </c>
      <c r="D50" s="111"/>
      <c r="E50" s="112"/>
      <c r="F50" s="68"/>
      <c r="G50" s="69"/>
      <c r="H50" s="113" t="s">
        <v>100</v>
      </c>
      <c r="I50" s="111"/>
      <c r="J50" s="111"/>
      <c r="K50" s="67"/>
      <c r="L50" s="33" t="s">
        <v>101</v>
      </c>
      <c r="M50" s="34"/>
      <c r="N50" s="36"/>
    </row>
    <row r="51" spans="1:14" ht="30" customHeight="1" thickBot="1">
      <c r="A51"/>
      <c r="B51" s="67"/>
      <c r="C51" s="111" t="s">
        <v>91</v>
      </c>
      <c r="D51" s="111"/>
      <c r="E51" s="112"/>
      <c r="F51" s="68"/>
      <c r="G51" s="69"/>
      <c r="H51" s="113" t="s">
        <v>99</v>
      </c>
      <c r="I51" s="111"/>
      <c r="J51" s="111"/>
      <c r="K51" s="67"/>
      <c r="L51" s="33" t="s">
        <v>103</v>
      </c>
      <c r="M51" s="34"/>
      <c r="N51" s="36"/>
    </row>
    <row r="52" spans="1:14" ht="30" customHeight="1" thickBot="1">
      <c r="A52"/>
      <c r="B52" s="67"/>
      <c r="C52" s="114" t="s">
        <v>88</v>
      </c>
      <c r="D52" s="114"/>
      <c r="E52" s="115"/>
      <c r="F52" s="68"/>
      <c r="G52" s="69"/>
      <c r="H52" s="116" t="s">
        <v>96</v>
      </c>
      <c r="I52" s="114"/>
      <c r="J52" s="114"/>
      <c r="K52" s="67"/>
      <c r="L52" s="33" t="s">
        <v>89</v>
      </c>
      <c r="M52" s="34"/>
      <c r="N52" s="34"/>
    </row>
    <row r="53" spans="1:14" ht="30" customHeight="1" thickBot="1">
      <c r="A53"/>
      <c r="B53" s="67"/>
      <c r="C53" s="114" t="s">
        <v>90</v>
      </c>
      <c r="D53" s="114"/>
      <c r="E53" s="115"/>
      <c r="F53" s="68"/>
      <c r="G53" s="69"/>
      <c r="H53" s="116" t="s">
        <v>93</v>
      </c>
      <c r="I53" s="114"/>
      <c r="J53" s="114"/>
      <c r="K53" s="67"/>
      <c r="L53" s="33" t="s">
        <v>92</v>
      </c>
      <c r="M53" s="34"/>
      <c r="N53" s="34"/>
    </row>
    <row r="54" spans="1:14" ht="30" customHeight="1">
      <c r="A54"/>
      <c r="M54" s="36"/>
      <c r="N54" s="34"/>
    </row>
    <row r="55" spans="1:14" ht="30" customHeight="1" thickBot="1">
      <c r="A55"/>
      <c r="B55" s="75" t="s">
        <v>9</v>
      </c>
      <c r="C55" s="75"/>
      <c r="D55" s="75"/>
      <c r="E55" s="75"/>
      <c r="F55" s="75"/>
      <c r="G55" s="75"/>
      <c r="H55" s="75"/>
      <c r="I55" s="75"/>
      <c r="J55" s="75"/>
      <c r="K55" s="75"/>
      <c r="M55" s="36"/>
      <c r="N55" s="34"/>
    </row>
    <row r="56" spans="1:14" ht="30" customHeight="1" thickBot="1">
      <c r="A56"/>
      <c r="B56" s="67"/>
      <c r="C56" s="111"/>
      <c r="D56" s="111"/>
      <c r="E56" s="112"/>
      <c r="F56" s="68"/>
      <c r="G56" s="69"/>
      <c r="H56" s="113"/>
      <c r="I56" s="111"/>
      <c r="J56" s="111"/>
      <c r="K56" s="67"/>
      <c r="L56" s="33"/>
      <c r="M56" s="34"/>
      <c r="N56" s="36"/>
    </row>
    <row r="57" spans="1:14" ht="30" customHeight="1" thickBot="1">
      <c r="A57"/>
      <c r="B57" s="67"/>
      <c r="C57" s="111"/>
      <c r="D57" s="111"/>
      <c r="E57" s="112"/>
      <c r="F57" s="68"/>
      <c r="G57" s="69"/>
      <c r="H57" s="113"/>
      <c r="I57" s="111"/>
      <c r="J57" s="111"/>
      <c r="K57" s="67"/>
      <c r="L57" s="33"/>
      <c r="M57" s="34"/>
      <c r="N57" s="36"/>
    </row>
    <row r="58" spans="1:14" ht="30" customHeight="1" thickBot="1">
      <c r="A58"/>
      <c r="B58" s="67"/>
      <c r="C58" s="111"/>
      <c r="D58" s="111"/>
      <c r="E58" s="112"/>
      <c r="F58" s="68"/>
      <c r="G58" s="69"/>
      <c r="H58" s="113"/>
      <c r="I58" s="111"/>
      <c r="J58" s="111"/>
      <c r="K58" s="67"/>
      <c r="L58" s="33"/>
      <c r="M58" s="34"/>
      <c r="N58" s="34"/>
    </row>
    <row r="59" spans="1:14" ht="30" customHeight="1" thickBot="1">
      <c r="A59"/>
      <c r="B59" s="67"/>
      <c r="C59" s="114"/>
      <c r="D59" s="114"/>
      <c r="E59" s="115"/>
      <c r="F59" s="68"/>
      <c r="G59" s="69"/>
      <c r="H59" s="116"/>
      <c r="I59" s="114"/>
      <c r="J59" s="114"/>
      <c r="K59" s="67"/>
      <c r="L59" s="33"/>
      <c r="M59" s="34"/>
      <c r="N59" s="34"/>
    </row>
    <row r="60" spans="1:14" ht="30" customHeight="1" thickBot="1">
      <c r="A60"/>
      <c r="B60" s="67"/>
      <c r="C60" s="114"/>
      <c r="D60" s="114"/>
      <c r="E60" s="115"/>
      <c r="F60" s="68"/>
      <c r="G60" s="69"/>
      <c r="H60" s="116"/>
      <c r="I60" s="114"/>
      <c r="J60" s="114"/>
      <c r="K60" s="67"/>
      <c r="L60" s="33"/>
      <c r="M60" s="34"/>
      <c r="N60" s="34"/>
    </row>
    <row r="61" spans="1:14" ht="30" customHeight="1">
      <c r="A61"/>
      <c r="M61" s="36"/>
      <c r="N61" s="34"/>
    </row>
    <row r="62" spans="1:14" ht="21">
      <c r="A62"/>
      <c r="B62" s="75"/>
      <c r="C62" s="75"/>
      <c r="D62" s="75"/>
      <c r="E62" s="75"/>
      <c r="F62" s="75"/>
      <c r="G62" s="75"/>
      <c r="H62" s="75"/>
      <c r="I62" s="75"/>
      <c r="J62" s="75"/>
      <c r="K62" s="75"/>
      <c r="M62" s="36"/>
    </row>
    <row r="63" spans="1:14" ht="18.75">
      <c r="A63"/>
      <c r="B63" s="66"/>
      <c r="C63" s="118"/>
      <c r="D63" s="118"/>
      <c r="E63" s="118"/>
      <c r="F63" s="37"/>
      <c r="G63" s="37"/>
      <c r="H63" s="118"/>
      <c r="I63" s="118"/>
      <c r="J63" s="118"/>
      <c r="K63" s="66"/>
      <c r="L63" s="70"/>
      <c r="M63" s="71"/>
    </row>
    <row r="64" spans="1:14" ht="18.75">
      <c r="A64"/>
      <c r="B64" s="66"/>
      <c r="C64" s="118"/>
      <c r="D64" s="118"/>
      <c r="E64" s="118"/>
      <c r="F64" s="37"/>
      <c r="G64" s="37"/>
      <c r="H64" s="118"/>
      <c r="I64" s="118"/>
      <c r="J64" s="118"/>
      <c r="K64" s="66"/>
      <c r="L64" s="70"/>
      <c r="M64" s="71"/>
    </row>
    <row r="65" spans="1:13" ht="18.75">
      <c r="A65"/>
      <c r="B65" s="66"/>
      <c r="C65" s="118"/>
      <c r="D65" s="118"/>
      <c r="E65" s="118"/>
      <c r="F65" s="37"/>
      <c r="G65" s="37"/>
      <c r="H65" s="118"/>
      <c r="I65" s="118"/>
      <c r="J65" s="118"/>
      <c r="K65" s="66"/>
      <c r="L65" s="70"/>
      <c r="M65" s="71"/>
    </row>
    <row r="66" spans="1:13" ht="18.75">
      <c r="A66"/>
      <c r="B66" s="66"/>
      <c r="C66" s="118"/>
      <c r="D66" s="118"/>
      <c r="E66" s="118"/>
      <c r="F66" s="37"/>
      <c r="G66" s="37"/>
      <c r="H66" s="118"/>
      <c r="I66" s="118"/>
      <c r="J66" s="118"/>
      <c r="K66" s="66"/>
      <c r="L66" s="70"/>
      <c r="M66" s="71"/>
    </row>
    <row r="67" spans="1:13" ht="18.75">
      <c r="A67"/>
      <c r="B67" s="66"/>
      <c r="C67" s="118"/>
      <c r="D67" s="118"/>
      <c r="E67" s="118"/>
      <c r="F67" s="37"/>
      <c r="G67" s="37"/>
      <c r="H67" s="118"/>
      <c r="I67" s="118"/>
      <c r="J67" s="118"/>
      <c r="K67" s="66"/>
      <c r="L67" s="70"/>
      <c r="M67" s="71"/>
    </row>
  </sheetData>
  <mergeCells count="112">
    <mergeCell ref="C63:E63"/>
    <mergeCell ref="H63:J63"/>
    <mergeCell ref="C64:E64"/>
    <mergeCell ref="H64:J64"/>
    <mergeCell ref="C67:E67"/>
    <mergeCell ref="H67:J67"/>
    <mergeCell ref="C65:E65"/>
    <mergeCell ref="H65:J65"/>
    <mergeCell ref="C66:E66"/>
    <mergeCell ref="H66:J66"/>
    <mergeCell ref="B55:K55"/>
    <mergeCell ref="C56:E56"/>
    <mergeCell ref="H56:J56"/>
    <mergeCell ref="C57:E57"/>
    <mergeCell ref="H57:J57"/>
    <mergeCell ref="B62:K62"/>
    <mergeCell ref="B1:Q1"/>
    <mergeCell ref="B8:B9"/>
    <mergeCell ref="C8:E9"/>
    <mergeCell ref="O8:O9"/>
    <mergeCell ref="Q8:Q9"/>
    <mergeCell ref="B6:B7"/>
    <mergeCell ref="Q4:Q5"/>
    <mergeCell ref="C6:E7"/>
    <mergeCell ref="O6:O7"/>
    <mergeCell ref="Q6:Q7"/>
    <mergeCell ref="B20:B21"/>
    <mergeCell ref="C20:E21"/>
    <mergeCell ref="C12:E13"/>
    <mergeCell ref="O12:O13"/>
    <mergeCell ref="O18:O19"/>
    <mergeCell ref="O14:O15"/>
    <mergeCell ref="C3:E3"/>
    <mergeCell ref="B4:B5"/>
    <mergeCell ref="C4:E5"/>
    <mergeCell ref="O4:O5"/>
    <mergeCell ref="Q12:Q13"/>
    <mergeCell ref="B10:B11"/>
    <mergeCell ref="C10:E11"/>
    <mergeCell ref="O10:O11"/>
    <mergeCell ref="Q10:Q11"/>
    <mergeCell ref="B12:B13"/>
    <mergeCell ref="Q18:Q19"/>
    <mergeCell ref="C25:E25"/>
    <mergeCell ref="H25:J25"/>
    <mergeCell ref="C22:E22"/>
    <mergeCell ref="H22:J22"/>
    <mergeCell ref="C23:E23"/>
    <mergeCell ref="H23:J23"/>
    <mergeCell ref="C24:E24"/>
    <mergeCell ref="O20:O21"/>
    <mergeCell ref="Q20:Q21"/>
    <mergeCell ref="Q14:Q15"/>
    <mergeCell ref="B16:B17"/>
    <mergeCell ref="C16:E17"/>
    <mergeCell ref="O16:O17"/>
    <mergeCell ref="Q16:Q17"/>
    <mergeCell ref="B14:B15"/>
    <mergeCell ref="C14:E15"/>
    <mergeCell ref="C36:E36"/>
    <mergeCell ref="H36:J36"/>
    <mergeCell ref="B18:B19"/>
    <mergeCell ref="C18:E19"/>
    <mergeCell ref="C30:E30"/>
    <mergeCell ref="H30:J30"/>
    <mergeCell ref="H24:J24"/>
    <mergeCell ref="C32:E32"/>
    <mergeCell ref="H32:J32"/>
    <mergeCell ref="B34:K34"/>
    <mergeCell ref="C29:E29"/>
    <mergeCell ref="H29:J29"/>
    <mergeCell ref="C37:E37"/>
    <mergeCell ref="H37:J37"/>
    <mergeCell ref="C46:E46"/>
    <mergeCell ref="H46:J46"/>
    <mergeCell ref="C42:E42"/>
    <mergeCell ref="H42:J42"/>
    <mergeCell ref="C45:E45"/>
    <mergeCell ref="H45:J45"/>
    <mergeCell ref="H39:J39"/>
    <mergeCell ref="B41:K41"/>
    <mergeCell ref="C44:E44"/>
    <mergeCell ref="C43:E43"/>
    <mergeCell ref="H43:J43"/>
    <mergeCell ref="C38:E38"/>
    <mergeCell ref="H38:J38"/>
    <mergeCell ref="C53:E53"/>
    <mergeCell ref="H53:J53"/>
    <mergeCell ref="B27:K27"/>
    <mergeCell ref="C28:E28"/>
    <mergeCell ref="H28:J28"/>
    <mergeCell ref="C35:E35"/>
    <mergeCell ref="H35:J35"/>
    <mergeCell ref="C31:E31"/>
    <mergeCell ref="H31:J31"/>
    <mergeCell ref="C39:E39"/>
    <mergeCell ref="C52:E52"/>
    <mergeCell ref="H52:J52"/>
    <mergeCell ref="C60:E60"/>
    <mergeCell ref="H60:J60"/>
    <mergeCell ref="C51:E51"/>
    <mergeCell ref="H51:J51"/>
    <mergeCell ref="C58:E58"/>
    <mergeCell ref="H58:J58"/>
    <mergeCell ref="C59:E59"/>
    <mergeCell ref="H59:J59"/>
    <mergeCell ref="B48:K48"/>
    <mergeCell ref="C50:E50"/>
    <mergeCell ref="H50:J50"/>
    <mergeCell ref="H44:J44"/>
    <mergeCell ref="C49:E49"/>
    <mergeCell ref="H49:J49"/>
  </mergeCells>
  <phoneticPr fontId="9" type="noConversion"/>
  <printOptions horizontalCentered="1"/>
  <pageMargins left="0.31496062992125984" right="0.31496062992125984" top="0.35433070866141736" bottom="0.55118110236220474" header="0.31496062992125984" footer="0.31496062992125984"/>
  <pageSetup paperSize="9" scale="41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Мужчины Группа А</vt:lpstr>
      <vt:lpstr>Мужчины Группа В</vt:lpstr>
      <vt:lpstr>Мужчины Кубок А</vt:lpstr>
      <vt:lpstr>Мужчины Кубок В</vt:lpstr>
      <vt:lpstr>Женщины Группа А</vt:lpstr>
      <vt:lpstr>Женщины Группа В</vt:lpstr>
      <vt:lpstr>Женщины Кубок А</vt:lpstr>
      <vt:lpstr>Женщины Кубок В</vt:lpstr>
      <vt:lpstr>Двойка-микст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EMPEROR</cp:lastModifiedBy>
  <cp:lastPrinted>2021-05-28T12:55:53Z</cp:lastPrinted>
  <dcterms:created xsi:type="dcterms:W3CDTF">2009-05-19T09:37:33Z</dcterms:created>
  <dcterms:modified xsi:type="dcterms:W3CDTF">2023-06-28T06:53:20Z</dcterms:modified>
</cp:coreProperties>
</file>