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65" windowWidth="18975" windowHeight="7200" firstSheet="1" activeTab="6"/>
  </bookViews>
  <sheets>
    <sheet name="Группа А (мужчины)" sheetId="15" r:id="rId1"/>
    <sheet name="Группа В (мужчины)" sheetId="41" r:id="rId2"/>
    <sheet name="Плей офф Кубок А-В (мужчины)" sheetId="20" r:id="rId3"/>
    <sheet name="Плей офф Кубок В" sheetId="19" r:id="rId4"/>
    <sheet name="Группа (женщины)" sheetId="42" r:id="rId5"/>
    <sheet name="Кубок ВФБ (мужчины) " sheetId="43" r:id="rId6"/>
    <sheet name="Кубок ВФБ (женщины)" sheetId="44" r:id="rId7"/>
    <sheet name="Служебный лист" sheetId="4" state="hidden" r:id="rId8"/>
  </sheets>
  <calcPr calcId="114210"/>
</workbook>
</file>

<file path=xl/calcChain.xml><?xml version="1.0" encoding="utf-8"?>
<calcChain xmlns="http://schemas.openxmlformats.org/spreadsheetml/2006/main">
  <c r="G4" i="42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41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B24" i="19"/>
  <c r="B20"/>
  <c r="F22"/>
  <c r="F14"/>
  <c r="J10"/>
  <c r="F6"/>
  <c r="I25" i="4"/>
  <c r="J25"/>
  <c r="I26"/>
  <c r="J26"/>
  <c r="I27"/>
  <c r="J27"/>
  <c r="I28"/>
  <c r="J28"/>
  <c r="I30"/>
  <c r="J30"/>
  <c r="I31"/>
  <c r="J31"/>
  <c r="I32"/>
  <c r="J32"/>
  <c r="I33"/>
  <c r="J33"/>
  <c r="I34"/>
  <c r="J34"/>
  <c r="I36"/>
  <c r="J36"/>
  <c r="I37"/>
  <c r="J37"/>
  <c r="I38"/>
  <c r="J38"/>
  <c r="I39"/>
  <c r="J39"/>
  <c r="I40"/>
  <c r="J40"/>
  <c r="I42"/>
  <c r="J42"/>
  <c r="I43"/>
  <c r="J43"/>
  <c r="I44"/>
  <c r="J44"/>
  <c r="I45"/>
  <c r="J45"/>
  <c r="I46"/>
  <c r="J46"/>
  <c r="I48"/>
  <c r="J48"/>
  <c r="I49"/>
  <c r="J49"/>
  <c r="I50"/>
  <c r="J50"/>
  <c r="I51"/>
  <c r="J51"/>
  <c r="I52"/>
  <c r="J52"/>
  <c r="I54"/>
  <c r="J54"/>
  <c r="I55"/>
  <c r="J55"/>
  <c r="I56"/>
  <c r="J56"/>
  <c r="I57"/>
  <c r="J57"/>
  <c r="I58"/>
  <c r="J58"/>
  <c r="I60"/>
  <c r="J60"/>
  <c r="I61"/>
  <c r="J61"/>
  <c r="I62"/>
  <c r="J62"/>
  <c r="I63"/>
  <c r="J63"/>
  <c r="J24"/>
  <c r="I24"/>
  <c r="A8"/>
  <c r="B8"/>
  <c r="C8"/>
  <c r="D8"/>
  <c r="O8"/>
  <c r="E8"/>
  <c r="F8"/>
  <c r="G8"/>
  <c r="H8"/>
  <c r="S8"/>
  <c r="H1"/>
  <c r="H2"/>
  <c r="H3"/>
  <c r="H4"/>
  <c r="AB4"/>
  <c r="H5"/>
  <c r="H6"/>
  <c r="H7"/>
  <c r="AB17"/>
  <c r="S25"/>
  <c r="AB18"/>
  <c r="S26"/>
  <c r="O26"/>
  <c r="O25"/>
  <c r="S7"/>
  <c r="R8"/>
  <c r="AB6"/>
  <c r="AB2"/>
  <c r="Q8"/>
  <c r="M8"/>
  <c r="S3"/>
  <c r="N8"/>
  <c r="S5"/>
  <c r="S1"/>
  <c r="P8"/>
  <c r="L8"/>
  <c r="S2"/>
  <c r="S6"/>
  <c r="S4"/>
  <c r="AB7"/>
  <c r="AB5"/>
  <c r="AB3"/>
  <c r="AB1"/>
  <c r="AA8"/>
  <c r="Y8"/>
  <c r="W8"/>
  <c r="U8"/>
  <c r="AB8"/>
  <c r="Z8"/>
  <c r="X8"/>
  <c r="V8"/>
  <c r="A7"/>
  <c r="B7"/>
  <c r="M7"/>
  <c r="C7"/>
  <c r="D7"/>
  <c r="O7"/>
  <c r="E7"/>
  <c r="F7"/>
  <c r="Q7"/>
  <c r="G7"/>
  <c r="F2"/>
  <c r="G2"/>
  <c r="F3"/>
  <c r="G3"/>
  <c r="AA3"/>
  <c r="F4"/>
  <c r="G4"/>
  <c r="F5"/>
  <c r="G5"/>
  <c r="F6"/>
  <c r="G6"/>
  <c r="G1"/>
  <c r="AA1"/>
  <c r="AA6"/>
  <c r="AA5"/>
  <c r="AA4"/>
  <c r="AA2"/>
  <c r="AA7"/>
  <c r="Y7"/>
  <c r="W7"/>
  <c r="U7"/>
  <c r="R5"/>
  <c r="R3"/>
  <c r="R1"/>
  <c r="Z7"/>
  <c r="X7"/>
  <c r="V7"/>
  <c r="R7"/>
  <c r="P7"/>
  <c r="N7"/>
  <c r="L7"/>
  <c r="R6"/>
  <c r="R4"/>
  <c r="R2"/>
  <c r="Y25"/>
  <c r="AB26"/>
  <c r="AB23"/>
  <c r="P26"/>
  <c r="S15"/>
  <c r="M24"/>
  <c r="L26"/>
  <c r="N23"/>
  <c r="R20"/>
  <c r="Y23"/>
  <c r="N24"/>
  <c r="AA24"/>
  <c r="S12"/>
  <c r="Y26"/>
  <c r="AB22"/>
  <c r="AA11"/>
  <c r="AB16"/>
  <c r="X25"/>
  <c r="AB21"/>
  <c r="AB24"/>
  <c r="R19"/>
  <c r="R12"/>
  <c r="U24"/>
  <c r="R18"/>
  <c r="R24"/>
  <c r="R13"/>
  <c r="L23"/>
  <c r="AA19"/>
  <c r="V24"/>
  <c r="AA16"/>
  <c r="X23"/>
  <c r="AA25"/>
  <c r="N26"/>
  <c r="Y24"/>
  <c r="AA13"/>
  <c r="U25"/>
  <c r="V26"/>
  <c r="S14"/>
  <c r="AB25"/>
  <c r="R25"/>
  <c r="Z25"/>
  <c r="X26"/>
  <c r="S18"/>
  <c r="AB13"/>
  <c r="O23"/>
  <c r="S23"/>
  <c r="Z23"/>
  <c r="AA18"/>
  <c r="R21"/>
  <c r="Q24"/>
  <c r="AB11"/>
  <c r="S20"/>
  <c r="S22"/>
  <c r="U26"/>
  <c r="AA15"/>
  <c r="L25"/>
  <c r="AB19"/>
  <c r="S11"/>
  <c r="R17"/>
  <c r="R14"/>
  <c r="AA14"/>
  <c r="R16"/>
  <c r="R23"/>
  <c r="W24"/>
  <c r="V23"/>
  <c r="Q25"/>
  <c r="S21"/>
  <c r="P25"/>
  <c r="AA26"/>
  <c r="S24"/>
  <c r="W25"/>
  <c r="AA21"/>
  <c r="AA17"/>
  <c r="R11"/>
  <c r="R26"/>
  <c r="O24"/>
  <c r="V25"/>
  <c r="AA12"/>
  <c r="W26"/>
  <c r="M23"/>
  <c r="M26"/>
  <c r="S19"/>
  <c r="AB12"/>
  <c r="P23"/>
  <c r="R15"/>
  <c r="P24"/>
  <c r="U23"/>
  <c r="L24"/>
  <c r="W23"/>
  <c r="Q26"/>
  <c r="S16"/>
  <c r="Q23"/>
  <c r="Z26"/>
  <c r="M25"/>
  <c r="S13"/>
  <c r="AB20"/>
  <c r="N25"/>
  <c r="AA22"/>
  <c r="Z24"/>
  <c r="AA20"/>
  <c r="R22"/>
  <c r="S17"/>
  <c r="AB14"/>
  <c r="AB15"/>
  <c r="AA23"/>
  <c r="X24"/>
  <c r="R28"/>
  <c r="R39"/>
  <c r="L40"/>
  <c r="R30"/>
  <c r="R40"/>
  <c r="R33"/>
  <c r="R41"/>
  <c r="R35"/>
  <c r="R29"/>
  <c r="R31"/>
  <c r="R36"/>
  <c r="R34"/>
  <c r="N42"/>
  <c r="S28"/>
  <c r="S30"/>
  <c r="L42"/>
  <c r="N43"/>
  <c r="O42"/>
  <c r="S41"/>
  <c r="S39"/>
  <c r="M42"/>
  <c r="S37"/>
  <c r="Q40"/>
  <c r="S33"/>
  <c r="Q43"/>
  <c r="S29"/>
  <c r="Q41"/>
  <c r="P42"/>
  <c r="N41"/>
  <c r="L41"/>
  <c r="R38"/>
  <c r="P41"/>
  <c r="R32"/>
  <c r="R37"/>
  <c r="P40"/>
  <c r="N40"/>
  <c r="S38"/>
  <c r="S40"/>
  <c r="S36"/>
  <c r="O40"/>
  <c r="M43"/>
  <c r="L43"/>
  <c r="M40"/>
  <c r="S35"/>
  <c r="S34"/>
  <c r="M41"/>
  <c r="Q42"/>
  <c r="O43"/>
  <c r="R42"/>
  <c r="S32"/>
  <c r="O41"/>
  <c r="S42"/>
  <c r="P43"/>
  <c r="S31"/>
  <c r="R43"/>
  <c r="S43"/>
  <c r="F6" i="20"/>
  <c r="J10"/>
  <c r="F14"/>
  <c r="N18"/>
  <c r="F22"/>
  <c r="J26"/>
  <c r="F30"/>
  <c r="B36"/>
  <c r="F38"/>
  <c r="B40"/>
  <c r="F10" i="15"/>
  <c r="C20"/>
  <c r="G8"/>
  <c r="G4"/>
  <c r="G10"/>
  <c r="H25"/>
  <c r="I8"/>
  <c r="H17"/>
  <c r="H10"/>
  <c r="H6"/>
  <c r="I4"/>
  <c r="H16"/>
  <c r="C16"/>
  <c r="F8"/>
  <c r="H4"/>
  <c r="C25"/>
  <c r="H20"/>
  <c r="I6"/>
  <c r="H24"/>
  <c r="C17"/>
  <c r="C24"/>
  <c r="H21"/>
  <c r="C21"/>
  <c r="F6"/>
  <c r="A6" i="4"/>
  <c r="B6"/>
  <c r="C6"/>
  <c r="D6"/>
  <c r="E6"/>
  <c r="F1"/>
  <c r="I7" i="15"/>
  <c r="H11"/>
  <c r="F7"/>
  <c r="G9"/>
  <c r="F11"/>
  <c r="G11"/>
  <c r="H5"/>
  <c r="F9"/>
  <c r="I9"/>
  <c r="H7"/>
  <c r="G5"/>
  <c r="I5"/>
  <c r="J10"/>
  <c r="K11"/>
  <c r="J8"/>
  <c r="K9"/>
  <c r="J4"/>
  <c r="K5"/>
  <c r="J6"/>
  <c r="K7"/>
  <c r="A5" i="4"/>
  <c r="B5"/>
  <c r="C5"/>
  <c r="D5"/>
  <c r="E5"/>
  <c r="E1"/>
  <c r="E2"/>
  <c r="E3"/>
  <c r="E4"/>
  <c r="A4"/>
  <c r="B4"/>
  <c r="C4"/>
  <c r="D4"/>
  <c r="D1"/>
  <c r="D2"/>
  <c r="D3"/>
  <c r="Z2"/>
  <c r="Z4"/>
  <c r="Z6"/>
  <c r="V6"/>
  <c r="X6"/>
  <c r="Z1"/>
  <c r="Z3"/>
  <c r="Z5"/>
  <c r="U6"/>
  <c r="W6"/>
  <c r="Y6"/>
  <c r="Y2"/>
  <c r="Y4"/>
  <c r="U5"/>
  <c r="W5"/>
  <c r="Y1"/>
  <c r="Y3"/>
  <c r="Y5"/>
  <c r="V5"/>
  <c r="X5"/>
  <c r="O3"/>
  <c r="O2"/>
  <c r="X3"/>
  <c r="X1"/>
  <c r="W4"/>
  <c r="U4"/>
  <c r="L6"/>
  <c r="N6"/>
  <c r="P6"/>
  <c r="Q1"/>
  <c r="Q3"/>
  <c r="Q5"/>
  <c r="M6"/>
  <c r="O6"/>
  <c r="Q6"/>
  <c r="Q2"/>
  <c r="Q4"/>
  <c r="L5"/>
  <c r="N5"/>
  <c r="P5"/>
  <c r="P2"/>
  <c r="P4"/>
  <c r="M5"/>
  <c r="O5"/>
  <c r="P1"/>
  <c r="P3"/>
  <c r="M4"/>
  <c r="L4"/>
  <c r="N4"/>
  <c r="O4"/>
  <c r="O1"/>
  <c r="X2"/>
  <c r="X4"/>
  <c r="V4"/>
  <c r="X13"/>
  <c r="Q13"/>
  <c r="Y19"/>
  <c r="L20"/>
  <c r="P12"/>
  <c r="Z16"/>
  <c r="Z19"/>
  <c r="Z17"/>
  <c r="Y21"/>
  <c r="U21"/>
  <c r="N18"/>
  <c r="X11"/>
  <c r="X18"/>
  <c r="Z18"/>
  <c r="V19"/>
  <c r="N17"/>
  <c r="V22"/>
  <c r="L18"/>
  <c r="Y12"/>
  <c r="X20"/>
  <c r="V17"/>
  <c r="P18"/>
  <c r="P22"/>
  <c r="O20"/>
  <c r="Q21"/>
  <c r="X22"/>
  <c r="Y17"/>
  <c r="O22"/>
  <c r="L22"/>
  <c r="Z11"/>
  <c r="M17"/>
  <c r="O13"/>
  <c r="Z12"/>
  <c r="N19"/>
  <c r="Q12"/>
  <c r="M22"/>
  <c r="O14"/>
  <c r="O21"/>
  <c r="P15"/>
  <c r="N20"/>
  <c r="N22"/>
  <c r="X19"/>
  <c r="Q18"/>
  <c r="Z14"/>
  <c r="Y20"/>
  <c r="Q22"/>
  <c r="O19"/>
  <c r="M19"/>
  <c r="U18"/>
  <c r="W21"/>
  <c r="O11"/>
  <c r="O17"/>
  <c r="V20"/>
  <c r="W17"/>
  <c r="V18"/>
  <c r="O12"/>
  <c r="Q20"/>
  <c r="Q11"/>
  <c r="W22"/>
  <c r="P13"/>
  <c r="N21"/>
  <c r="Q15"/>
  <c r="P14"/>
  <c r="V21"/>
  <c r="Z15"/>
  <c r="Y22"/>
  <c r="Y18"/>
  <c r="W19"/>
  <c r="P17"/>
  <c r="O16"/>
  <c r="Q14"/>
  <c r="P19"/>
  <c r="U20"/>
  <c r="L19"/>
  <c r="Y15"/>
  <c r="X17"/>
  <c r="Z20"/>
  <c r="Q16"/>
  <c r="U19"/>
  <c r="M20"/>
  <c r="Y13"/>
  <c r="W18"/>
  <c r="O18"/>
  <c r="L17"/>
  <c r="Z13"/>
  <c r="P11"/>
  <c r="X14"/>
  <c r="W20"/>
  <c r="P16"/>
  <c r="O15"/>
  <c r="Z21"/>
  <c r="Y14"/>
  <c r="U17"/>
  <c r="X21"/>
  <c r="M21"/>
  <c r="Z22"/>
  <c r="P20"/>
  <c r="Y16"/>
  <c r="M18"/>
  <c r="Q19"/>
  <c r="Y11"/>
  <c r="Q17"/>
  <c r="X12"/>
  <c r="U22"/>
  <c r="P21"/>
  <c r="L21"/>
  <c r="X15"/>
  <c r="X16"/>
  <c r="Q32"/>
  <c r="P32"/>
  <c r="O37"/>
  <c r="P34"/>
  <c r="Q34"/>
  <c r="P39"/>
  <c r="L34"/>
  <c r="P37"/>
  <c r="Q38"/>
  <c r="Q29"/>
  <c r="O34"/>
  <c r="O33"/>
  <c r="Q35"/>
  <c r="O39"/>
  <c r="N35"/>
  <c r="N34"/>
  <c r="L35"/>
  <c r="M39"/>
  <c r="Q37"/>
  <c r="P30"/>
  <c r="L38"/>
  <c r="Q36"/>
  <c r="N36"/>
  <c r="Q33"/>
  <c r="O31"/>
  <c r="O35"/>
  <c r="O38"/>
  <c r="P31"/>
  <c r="P33"/>
  <c r="L36"/>
  <c r="P29"/>
  <c r="Q31"/>
  <c r="M36"/>
  <c r="O30"/>
  <c r="L37"/>
  <c r="N38"/>
  <c r="N39"/>
  <c r="M37"/>
  <c r="P36"/>
  <c r="M34"/>
  <c r="L39"/>
  <c r="P35"/>
  <c r="Q30"/>
  <c r="M35"/>
  <c r="N37"/>
  <c r="O36"/>
  <c r="O29"/>
  <c r="O32"/>
  <c r="P38"/>
  <c r="Q39"/>
  <c r="M38"/>
  <c r="O28"/>
  <c r="P28"/>
  <c r="Q28"/>
  <c r="A2"/>
  <c r="L2"/>
  <c r="B2"/>
  <c r="M2"/>
  <c r="C2"/>
  <c r="N2"/>
  <c r="A3"/>
  <c r="L3"/>
  <c r="B3"/>
  <c r="M3"/>
  <c r="C3"/>
  <c r="N3"/>
  <c r="C1"/>
  <c r="W1"/>
  <c r="A1"/>
  <c r="B1"/>
  <c r="M1"/>
  <c r="W12"/>
  <c r="M14"/>
  <c r="N15"/>
  <c r="N13"/>
  <c r="W11"/>
  <c r="M12"/>
  <c r="M15"/>
  <c r="M11"/>
  <c r="N14"/>
  <c r="M13"/>
  <c r="N16"/>
  <c r="M16"/>
  <c r="V2"/>
  <c r="L1"/>
  <c r="N1"/>
  <c r="U1"/>
  <c r="V1"/>
  <c r="V3"/>
  <c r="W2"/>
  <c r="U2"/>
  <c r="W3"/>
  <c r="U3"/>
  <c r="U15"/>
  <c r="V14"/>
  <c r="W15"/>
  <c r="L16"/>
  <c r="V13"/>
  <c r="U13"/>
  <c r="L14"/>
  <c r="V15"/>
  <c r="N11"/>
  <c r="V16"/>
  <c r="U11"/>
  <c r="U12"/>
  <c r="L15"/>
  <c r="U16"/>
  <c r="V12"/>
  <c r="W13"/>
  <c r="L12"/>
  <c r="L13"/>
  <c r="W14"/>
  <c r="U14"/>
  <c r="W16"/>
  <c r="V11"/>
  <c r="N12"/>
  <c r="L11"/>
  <c r="M32"/>
  <c r="M29"/>
  <c r="L33"/>
  <c r="L32"/>
  <c r="M31"/>
  <c r="N29"/>
  <c r="N30"/>
  <c r="L31"/>
  <c r="L30"/>
  <c r="M30"/>
  <c r="M33"/>
  <c r="N31"/>
  <c r="L29"/>
  <c r="N33"/>
  <c r="N32"/>
  <c r="M28"/>
  <c r="N28"/>
  <c r="L28"/>
</calcChain>
</file>

<file path=xl/sharedStrings.xml><?xml version="1.0" encoding="utf-8"?>
<sst xmlns="http://schemas.openxmlformats.org/spreadsheetml/2006/main" count="193" uniqueCount="59">
  <si>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</si>
  <si>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</si>
  <si>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</si>
  <si>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</si>
  <si>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</si>
  <si>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</si>
  <si>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</si>
  <si>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</si>
  <si>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</si>
  <si>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</si>
  <si>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Турнир по петанку "День физкультурника" г.Ульяновск 5-6 августа 2023</t>
  </si>
  <si>
    <t>Капран-Индаяти Сергей</t>
  </si>
  <si>
    <t>Майсов Антон</t>
  </si>
  <si>
    <t>Панфилов Алексей</t>
  </si>
  <si>
    <t>Мороз Алексей</t>
  </si>
  <si>
    <t>Анухин Виктор</t>
  </si>
  <si>
    <t>Гордеев-Аннинский</t>
  </si>
  <si>
    <t>Гордеев-Аннинский Степан</t>
  </si>
  <si>
    <t>Ермалаев Егор</t>
  </si>
  <si>
    <t>Сандалов Сергей</t>
  </si>
  <si>
    <t>Капран-Индаяти</t>
  </si>
  <si>
    <t>Ермалаев</t>
  </si>
  <si>
    <t>Мороз</t>
  </si>
  <si>
    <t>Сандалов</t>
  </si>
  <si>
    <t>Майсов</t>
  </si>
  <si>
    <t>Панфилов</t>
  </si>
  <si>
    <t>Анухин</t>
  </si>
  <si>
    <t>Копейкина Елена</t>
  </si>
  <si>
    <t>Башкеева Анна</t>
  </si>
  <si>
    <t>Баянзина Вероника</t>
  </si>
  <si>
    <t>Цветкова Юлия</t>
  </si>
  <si>
    <t>ФИО</t>
  </si>
  <si>
    <t>Упражнение 1</t>
  </si>
  <si>
    <t>Упражнение 2</t>
  </si>
  <si>
    <t>Упражнение 3</t>
  </si>
  <si>
    <t>Упражнение 4</t>
  </si>
  <si>
    <t>Упражнение 5</t>
  </si>
  <si>
    <t>Итого</t>
  </si>
  <si>
    <t>Всего</t>
  </si>
  <si>
    <t>Место</t>
  </si>
  <si>
    <t>6м</t>
  </si>
  <si>
    <t>7м</t>
  </si>
  <si>
    <t>8м</t>
  </si>
  <si>
    <t>9м</t>
  </si>
  <si>
    <t>Главный судья</t>
  </si>
  <si>
    <t>__________________</t>
  </si>
  <si>
    <t>С.В. Капран-Индаяти</t>
  </si>
  <si>
    <t>Главный секретарь</t>
  </si>
  <si>
    <t>Кубок ВФБ петанк-точность (мужчины)</t>
  </si>
  <si>
    <t>Гришин</t>
  </si>
  <si>
    <t>Курносов</t>
  </si>
  <si>
    <t>А.В.Панфилов</t>
  </si>
  <si>
    <t>Ширманова</t>
  </si>
  <si>
    <t>Мироненко</t>
  </si>
  <si>
    <t>Шевелёва Ю.</t>
  </si>
  <si>
    <t>Шевелёва И</t>
  </si>
  <si>
    <t>Диане</t>
  </si>
  <si>
    <t>Потапова</t>
  </si>
  <si>
    <t>н/к</t>
  </si>
</sst>
</file>

<file path=xl/styles.xml><?xml version="1.0" encoding="utf-8"?>
<styleSheet xmlns="http://schemas.openxmlformats.org/spreadsheetml/2006/main">
  <numFmts count="2">
    <numFmt numFmtId="164" formatCode="\+##;\-##"/>
    <numFmt numFmtId="165" formatCode="\+##;\-##;0"/>
  </numFmts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6"/>
      <color indexed="22"/>
      <name val="Calibri"/>
      <family val="2"/>
      <charset val="204"/>
    </font>
    <font>
      <sz val="8"/>
      <name val="Calibri"/>
      <family val="2"/>
      <charset val="204"/>
    </font>
    <font>
      <b/>
      <sz val="16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0"/>
      <name val="Arial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0" xfId="0" applyFill="1"/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right" indent="1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1"/>
    <xf numFmtId="0" fontId="11" fillId="0" borderId="4" xfId="1" applyBorder="1" applyAlignment="1">
      <alignment horizontal="center"/>
    </xf>
    <xf numFmtId="0" fontId="11" fillId="0" borderId="9" xfId="1" applyBorder="1" applyAlignment="1">
      <alignment horizontal="center"/>
    </xf>
    <xf numFmtId="0" fontId="11" fillId="0" borderId="0" xfId="1" applyFont="1"/>
    <xf numFmtId="0" fontId="2" fillId="0" borderId="1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30" xfId="0" applyFont="1" applyFill="1" applyBorder="1" applyAlignment="1">
      <alignment horizontal="left" vertical="center" wrapText="1" indent="1"/>
    </xf>
    <xf numFmtId="0" fontId="3" fillId="0" borderId="33" xfId="0" applyFont="1" applyFill="1" applyBorder="1" applyAlignment="1">
      <alignment horizontal="left" vertical="center" wrapText="1" indent="1"/>
    </xf>
    <xf numFmtId="0" fontId="3" fillId="0" borderId="34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left" vertical="center" wrapText="1" indent="1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11" fillId="0" borderId="7" xfId="1" applyBorder="1" applyAlignment="1">
      <alignment horizontal="left" vertical="center"/>
    </xf>
    <xf numFmtId="0" fontId="11" fillId="0" borderId="4" xfId="1" applyBorder="1" applyAlignment="1">
      <alignment horizontal="center"/>
    </xf>
    <xf numFmtId="0" fontId="11" fillId="0" borderId="6" xfId="1" applyBorder="1" applyAlignment="1">
      <alignment horizontal="center"/>
    </xf>
    <xf numFmtId="0" fontId="11" fillId="0" borderId="10" xfId="1" applyBorder="1" applyAlignment="1">
      <alignment horizontal="left" vertical="center"/>
    </xf>
    <xf numFmtId="0" fontId="11" fillId="0" borderId="9" xfId="1" applyBorder="1" applyAlignment="1">
      <alignment horizontal="center"/>
    </xf>
    <xf numFmtId="0" fontId="11" fillId="0" borderId="8" xfId="1" applyBorder="1" applyAlignment="1">
      <alignment horizontal="center"/>
    </xf>
    <xf numFmtId="0" fontId="11" fillId="0" borderId="7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1" fillId="0" borderId="0" xfId="1" applyBorder="1" applyAlignment="1">
      <alignment horizontal="center"/>
    </xf>
    <xf numFmtId="0" fontId="13" fillId="0" borderId="11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/>
    </xf>
    <xf numFmtId="0" fontId="13" fillId="0" borderId="13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/>
    </xf>
  </cellXfs>
  <cellStyles count="2">
    <cellStyle name="Обычный" xfId="0" builtinId="0"/>
    <cellStyle name="Обычный_Петанк-точность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25"/>
  <sheetViews>
    <sheetView topLeftCell="A2" workbookViewId="0">
      <selection activeCell="L10" sqref="L10:L11"/>
    </sheetView>
  </sheetViews>
  <sheetFormatPr defaultRowHeight="15"/>
  <cols>
    <col min="1" max="1" width="4" style="25" customWidth="1"/>
    <col min="2" max="12" width="10.28515625" customWidth="1"/>
    <col min="13" max="13" width="10.28515625" style="33" customWidth="1"/>
    <col min="14" max="15" width="10.28515625" customWidth="1"/>
  </cols>
  <sheetData>
    <row r="1" spans="1:13" ht="40.5" customHeight="1">
      <c r="B1" s="73" t="s">
        <v>10</v>
      </c>
      <c r="C1" s="73"/>
      <c r="D1" s="73"/>
      <c r="E1" s="73"/>
      <c r="F1" s="73"/>
      <c r="G1" s="73"/>
      <c r="H1" s="73"/>
      <c r="I1" s="73"/>
      <c r="J1" s="73"/>
      <c r="K1" s="73"/>
    </row>
    <row r="2" spans="1:13" ht="15.75" thickBot="1"/>
    <row r="3" spans="1:13" ht="30" customHeight="1" thickBot="1">
      <c r="B3" s="22"/>
      <c r="C3" s="64" t="s">
        <v>0</v>
      </c>
      <c r="D3" s="65"/>
      <c r="E3" s="66"/>
      <c r="F3" s="1">
        <v>1</v>
      </c>
      <c r="G3" s="1">
        <v>2</v>
      </c>
      <c r="H3" s="2">
        <v>3</v>
      </c>
      <c r="I3" s="2">
        <v>4</v>
      </c>
      <c r="J3" s="22" t="s">
        <v>1</v>
      </c>
      <c r="K3" s="1" t="s">
        <v>3</v>
      </c>
      <c r="L3" s="19" t="s">
        <v>2</v>
      </c>
    </row>
    <row r="4" spans="1:13" ht="24" customHeight="1">
      <c r="B4" s="67">
        <v>1</v>
      </c>
      <c r="C4" s="68" t="s">
        <v>11</v>
      </c>
      <c r="D4" s="69"/>
      <c r="E4" s="70"/>
      <c r="F4" s="7" t="s">
        <v>7</v>
      </c>
      <c r="G4" s="3" t="str">
        <f ca="1">INDIRECT(ADDRESS(21,6))&amp;":"&amp;INDIRECT(ADDRESS(21,7))</f>
        <v>10:9</v>
      </c>
      <c r="H4" s="3" t="str">
        <f ca="1">INDIRECT(ADDRESS(25,7))&amp;":"&amp;INDIRECT(ADDRESS(25,6))</f>
        <v>13:1</v>
      </c>
      <c r="I4" s="18" t="str">
        <f ca="1">INDIRECT(ADDRESS(16,6))&amp;":"&amp;INDIRECT(ADDRESS(16,7))</f>
        <v>11:10</v>
      </c>
      <c r="J4" s="71">
        <f ca="1">IF(COUNT(F5:I5)=0,"",COUNTIF(F5:I5,"&gt;0")+0.5*COUNTIF(F5:I5,0))</f>
        <v>3</v>
      </c>
      <c r="K4" s="21"/>
      <c r="L4" s="72">
        <v>1</v>
      </c>
    </row>
    <row r="5" spans="1:13" ht="24" customHeight="1">
      <c r="B5" s="63"/>
      <c r="C5" s="54"/>
      <c r="D5" s="55"/>
      <c r="E5" s="56"/>
      <c r="F5" s="11" t="s">
        <v>7</v>
      </c>
      <c r="G5" s="14">
        <f ca="1">IF(LEN(INDIRECT(ADDRESS(ROW()-1, COLUMN())))=1,"",INDIRECT(ADDRESS(21,6))-INDIRECT(ADDRESS(21,7)))</f>
        <v>1</v>
      </c>
      <c r="H5" s="14">
        <f ca="1">IF(LEN(INDIRECT(ADDRESS(ROW()-1, COLUMN())))=1,"",INDIRECT(ADDRESS(25,7))-INDIRECT(ADDRESS(25,6)))</f>
        <v>12</v>
      </c>
      <c r="I5" s="15">
        <f ca="1">IF(LEN(INDIRECT(ADDRESS(ROW()-1, COLUMN())))=1,"",INDIRECT(ADDRESS(16,6))-INDIRECT(ADDRESS(16,7)))</f>
        <v>1</v>
      </c>
      <c r="J5" s="60"/>
      <c r="K5" s="14">
        <f ca="1">IF(COUNT(F5:I5)=0,"",SUM(F5:I5))</f>
        <v>14</v>
      </c>
      <c r="L5" s="51"/>
    </row>
    <row r="6" spans="1:13" ht="24" customHeight="1">
      <c r="B6" s="52">
        <v>2</v>
      </c>
      <c r="C6" s="54" t="s">
        <v>12</v>
      </c>
      <c r="D6" s="55"/>
      <c r="E6" s="56"/>
      <c r="F6" s="9" t="str">
        <f ca="1">INDIRECT(ADDRESS(21,7))&amp;":"&amp;INDIRECT(ADDRESS(21,6))</f>
        <v>9:10</v>
      </c>
      <c r="G6" s="5" t="s">
        <v>7</v>
      </c>
      <c r="H6" s="4" t="str">
        <f ca="1">INDIRECT(ADDRESS(17,6))&amp;":"&amp;INDIRECT(ADDRESS(17,7))</f>
        <v>10:9</v>
      </c>
      <c r="I6" s="8" t="str">
        <f ca="1">INDIRECT(ADDRESS(24,6))&amp;":"&amp;INDIRECT(ADDRESS(24,7))</f>
        <v>7:4</v>
      </c>
      <c r="J6" s="60">
        <f ca="1">IF(COUNT(F7:I7)=0,"",COUNTIF(F7:I7,"&gt;0")+0.5*COUNTIF(F7:I7,0))</f>
        <v>2</v>
      </c>
      <c r="K6" s="14"/>
      <c r="L6" s="51">
        <v>2</v>
      </c>
    </row>
    <row r="7" spans="1:13" ht="24" customHeight="1">
      <c r="B7" s="63"/>
      <c r="C7" s="54"/>
      <c r="D7" s="55"/>
      <c r="E7" s="56"/>
      <c r="F7" s="20">
        <f ca="1">IF(LEN(INDIRECT(ADDRESS(ROW()-1, COLUMN())))=1,"",INDIRECT(ADDRESS(21,7))-INDIRECT(ADDRESS(21,6)))</f>
        <v>-1</v>
      </c>
      <c r="G7" s="12" t="s">
        <v>7</v>
      </c>
      <c r="H7" s="14">
        <f ca="1">IF(LEN(INDIRECT(ADDRESS(ROW()-1, COLUMN())))=1,"",INDIRECT(ADDRESS(17,6))-INDIRECT(ADDRESS(17,7)))</f>
        <v>1</v>
      </c>
      <c r="I7" s="15">
        <f ca="1">IF(LEN(INDIRECT(ADDRESS(ROW()-1, COLUMN())))=1,"",INDIRECT(ADDRESS(24,6))-INDIRECT(ADDRESS(24,7)))</f>
        <v>3</v>
      </c>
      <c r="J7" s="60"/>
      <c r="K7" s="14">
        <f ca="1">IF(COUNT(F7:I7)=0,"",SUM(F7:I7))</f>
        <v>3</v>
      </c>
      <c r="L7" s="51"/>
    </row>
    <row r="8" spans="1:13" ht="24" customHeight="1">
      <c r="B8" s="52">
        <v>3</v>
      </c>
      <c r="C8" s="54" t="s">
        <v>13</v>
      </c>
      <c r="D8" s="55"/>
      <c r="E8" s="56"/>
      <c r="F8" s="9" t="str">
        <f ca="1">INDIRECT(ADDRESS(25,6))&amp;":"&amp;INDIRECT(ADDRESS(25,7))</f>
        <v>1:13</v>
      </c>
      <c r="G8" s="4" t="str">
        <f ca="1">INDIRECT(ADDRESS(17,7))&amp;":"&amp;INDIRECT(ADDRESS(17,6))</f>
        <v>9:10</v>
      </c>
      <c r="H8" s="5" t="s">
        <v>7</v>
      </c>
      <c r="I8" s="8" t="str">
        <f ca="1">INDIRECT(ADDRESS(20,7))&amp;":"&amp;INDIRECT(ADDRESS(20,6))</f>
        <v>7:8</v>
      </c>
      <c r="J8" s="60">
        <f ca="1">IF(COUNT(F9:I9)=0,"",COUNTIF(F9:I9,"&gt;0")+0.5*COUNTIF(F9:I9,0))</f>
        <v>0</v>
      </c>
      <c r="K8" s="14"/>
      <c r="L8" s="51">
        <v>4</v>
      </c>
    </row>
    <row r="9" spans="1:13" ht="24" customHeight="1">
      <c r="B9" s="63"/>
      <c r="C9" s="54"/>
      <c r="D9" s="55"/>
      <c r="E9" s="56"/>
      <c r="F9" s="20">
        <f ca="1">IF(LEN(INDIRECT(ADDRESS(ROW()-1, COLUMN())))=1,"",INDIRECT(ADDRESS(25,6))-INDIRECT(ADDRESS(25,7)))</f>
        <v>-12</v>
      </c>
      <c r="G9" s="14">
        <f ca="1">IF(LEN(INDIRECT(ADDRESS(ROW()-1, COLUMN())))=1,"",INDIRECT(ADDRESS(17,7))-INDIRECT(ADDRESS(17,6)))</f>
        <v>-1</v>
      </c>
      <c r="H9" s="12" t="s">
        <v>7</v>
      </c>
      <c r="I9" s="15">
        <f ca="1">IF(LEN(INDIRECT(ADDRESS(ROW()-1, COLUMN())))=1,"",INDIRECT(ADDRESS(20,7))-INDIRECT(ADDRESS(20,6)))</f>
        <v>-1</v>
      </c>
      <c r="J9" s="60"/>
      <c r="K9" s="14">
        <f ca="1">IF(COUNT(F9:I9)=0,"",SUM(F9:I9))</f>
        <v>-14</v>
      </c>
      <c r="L9" s="51"/>
    </row>
    <row r="10" spans="1:13" ht="24" customHeight="1">
      <c r="B10" s="52">
        <v>4</v>
      </c>
      <c r="C10" s="54" t="s">
        <v>14</v>
      </c>
      <c r="D10" s="55"/>
      <c r="E10" s="56"/>
      <c r="F10" s="9" t="str">
        <f ca="1">INDIRECT(ADDRESS(16,7))&amp;":"&amp;INDIRECT(ADDRESS(16,6))</f>
        <v>10:11</v>
      </c>
      <c r="G10" s="4" t="str">
        <f ca="1">INDIRECT(ADDRESS(24,7))&amp;":"&amp;INDIRECT(ADDRESS(24,6))</f>
        <v>4:7</v>
      </c>
      <c r="H10" s="4" t="str">
        <f ca="1">INDIRECT(ADDRESS(20,6))&amp;":"&amp;INDIRECT(ADDRESS(20,7))</f>
        <v>8:7</v>
      </c>
      <c r="I10" s="10" t="s">
        <v>7</v>
      </c>
      <c r="J10" s="60">
        <f ca="1">IF(COUNT(F11:I11)=0,"",COUNTIF(F11:I11,"&gt;0")+0.5*COUNTIF(F11:I11,0))</f>
        <v>1</v>
      </c>
      <c r="K10" s="14"/>
      <c r="L10" s="51">
        <v>3</v>
      </c>
    </row>
    <row r="11" spans="1:13" ht="24" customHeight="1" thickBot="1">
      <c r="B11" s="53"/>
      <c r="C11" s="57"/>
      <c r="D11" s="58"/>
      <c r="E11" s="59"/>
      <c r="F11" s="17">
        <f ca="1">IF(LEN(INDIRECT(ADDRESS(ROW()-1, COLUMN())))=1,"",INDIRECT(ADDRESS(16,7))-INDIRECT(ADDRESS(16,6)))</f>
        <v>-1</v>
      </c>
      <c r="G11" s="16">
        <f ca="1">IF(LEN(INDIRECT(ADDRESS(ROW()-1, COLUMN())))=1,"",INDIRECT(ADDRESS(24,7))-INDIRECT(ADDRESS(24,6)))</f>
        <v>-3</v>
      </c>
      <c r="H11" s="16">
        <f ca="1">IF(LEN(INDIRECT(ADDRESS(ROW()-1, COLUMN())))=1,"",INDIRECT(ADDRESS(20,6))-INDIRECT(ADDRESS(20,7)))</f>
        <v>1</v>
      </c>
      <c r="I11" s="13" t="s">
        <v>7</v>
      </c>
      <c r="J11" s="61"/>
      <c r="K11" s="16">
        <f ca="1">IF(COUNT(F11:I11)=0,"",SUM(F11:I11))</f>
        <v>-3</v>
      </c>
      <c r="L11" s="62"/>
    </row>
    <row r="15" spans="1:13" s="36" customFormat="1" ht="30" customHeight="1" thickBot="1">
      <c r="A15" s="35"/>
      <c r="B15" s="50" t="s">
        <v>4</v>
      </c>
      <c r="C15" s="50"/>
      <c r="D15" s="50"/>
      <c r="E15" s="50"/>
      <c r="F15" s="50"/>
      <c r="G15" s="50"/>
      <c r="H15" s="50"/>
      <c r="I15" s="50"/>
      <c r="J15" s="50"/>
      <c r="K15" s="50"/>
      <c r="M15" s="40"/>
    </row>
    <row r="16" spans="1:13" s="36" customFormat="1" ht="30" customHeight="1" thickBot="1">
      <c r="A16" s="35"/>
      <c r="B16" s="41">
        <v>1</v>
      </c>
      <c r="C16" s="47" t="str">
        <f ca="1">IF(ISBLANK(INDIRECT(ADDRESS(B16*2+2,3))),"",INDIRECT(ADDRESS(B16*2+2,3)))</f>
        <v>Капран-Индаяти Сергей</v>
      </c>
      <c r="D16" s="47"/>
      <c r="E16" s="48"/>
      <c r="F16" s="37">
        <v>11</v>
      </c>
      <c r="G16" s="38">
        <v>10</v>
      </c>
      <c r="H16" s="49" t="str">
        <f ca="1">IF(ISBLANK(INDIRECT(ADDRESS(K16*2+2,3))),"",INDIRECT(ADDRESS(K16*2+2,3)))</f>
        <v>Мороз Алексей</v>
      </c>
      <c r="I16" s="47"/>
      <c r="J16" s="47"/>
      <c r="K16" s="41">
        <v>4</v>
      </c>
      <c r="L16" s="39" t="s">
        <v>9</v>
      </c>
      <c r="M16" s="42"/>
    </row>
    <row r="17" spans="1:13" s="36" customFormat="1" ht="30" customHeight="1" thickBot="1">
      <c r="A17" s="35"/>
      <c r="B17" s="41">
        <v>2</v>
      </c>
      <c r="C17" s="47" t="str">
        <f ca="1">IF(ISBLANK(INDIRECT(ADDRESS(B17*2+2,3))),"",INDIRECT(ADDRESS(B17*2+2,3)))</f>
        <v>Майсов Антон</v>
      </c>
      <c r="D17" s="47"/>
      <c r="E17" s="48"/>
      <c r="F17" s="37">
        <v>10</v>
      </c>
      <c r="G17" s="38">
        <v>9</v>
      </c>
      <c r="H17" s="49" t="str">
        <f ca="1">IF(ISBLANK(INDIRECT(ADDRESS(K17*2+2,3))),"",INDIRECT(ADDRESS(K17*2+2,3)))</f>
        <v>Панфилов Алексей</v>
      </c>
      <c r="I17" s="47"/>
      <c r="J17" s="47"/>
      <c r="K17" s="41">
        <v>3</v>
      </c>
      <c r="L17" s="39" t="s">
        <v>9</v>
      </c>
      <c r="M17" s="42"/>
    </row>
    <row r="18" spans="1:13" s="36" customFormat="1" ht="30" customHeight="1">
      <c r="A18" s="35"/>
      <c r="M18" s="42"/>
    </row>
    <row r="19" spans="1:13" s="36" customFormat="1" ht="30" customHeight="1" thickBot="1">
      <c r="A19" s="35"/>
      <c r="B19" s="50" t="s">
        <v>5</v>
      </c>
      <c r="C19" s="50"/>
      <c r="D19" s="50"/>
      <c r="E19" s="50"/>
      <c r="F19" s="50"/>
      <c r="G19" s="50"/>
      <c r="H19" s="50"/>
      <c r="I19" s="50"/>
      <c r="J19" s="50"/>
      <c r="K19" s="50"/>
      <c r="M19" s="42"/>
    </row>
    <row r="20" spans="1:13" s="36" customFormat="1" ht="30" customHeight="1" thickBot="1">
      <c r="A20" s="35"/>
      <c r="B20" s="41">
        <v>4</v>
      </c>
      <c r="C20" s="47" t="str">
        <f ca="1">IF(ISBLANK(INDIRECT(ADDRESS(B20*2+2,3))),"",INDIRECT(ADDRESS(B20*2+2,3)))</f>
        <v>Мороз Алексей</v>
      </c>
      <c r="D20" s="47"/>
      <c r="E20" s="48"/>
      <c r="F20" s="37">
        <v>8</v>
      </c>
      <c r="G20" s="38">
        <v>7</v>
      </c>
      <c r="H20" s="49" t="str">
        <f ca="1">IF(ISBLANK(INDIRECT(ADDRESS(K20*2+2,3))),"",INDIRECT(ADDRESS(K20*2+2,3)))</f>
        <v>Панфилов Алексей</v>
      </c>
      <c r="I20" s="47"/>
      <c r="J20" s="47"/>
      <c r="K20" s="41">
        <v>3</v>
      </c>
      <c r="L20" s="39" t="s">
        <v>9</v>
      </c>
      <c r="M20" s="42"/>
    </row>
    <row r="21" spans="1:13" s="36" customFormat="1" ht="30" customHeight="1" thickBot="1">
      <c r="A21" s="35"/>
      <c r="B21" s="41">
        <v>1</v>
      </c>
      <c r="C21" s="47" t="str">
        <f ca="1">IF(ISBLANK(INDIRECT(ADDRESS(B21*2+2,3))),"",INDIRECT(ADDRESS(B21*2+2,3)))</f>
        <v>Капран-Индаяти Сергей</v>
      </c>
      <c r="D21" s="47"/>
      <c r="E21" s="48"/>
      <c r="F21" s="37">
        <v>10</v>
      </c>
      <c r="G21" s="38">
        <v>9</v>
      </c>
      <c r="H21" s="49" t="str">
        <f ca="1">IF(ISBLANK(INDIRECT(ADDRESS(K21*2+2,3))),"",INDIRECT(ADDRESS(K21*2+2,3)))</f>
        <v>Майсов Антон</v>
      </c>
      <c r="I21" s="47"/>
      <c r="J21" s="47"/>
      <c r="K21" s="41">
        <v>2</v>
      </c>
      <c r="L21" s="39" t="s">
        <v>9</v>
      </c>
      <c r="M21" s="42"/>
    </row>
    <row r="22" spans="1:13" s="36" customFormat="1" ht="30" customHeight="1">
      <c r="A22" s="35"/>
      <c r="M22" s="42"/>
    </row>
    <row r="23" spans="1:13" s="36" customFormat="1" ht="30" customHeight="1" thickBot="1">
      <c r="A23" s="35"/>
      <c r="B23" s="50" t="s">
        <v>6</v>
      </c>
      <c r="C23" s="50"/>
      <c r="D23" s="50"/>
      <c r="E23" s="50"/>
      <c r="F23" s="50"/>
      <c r="G23" s="50"/>
      <c r="H23" s="50"/>
      <c r="I23" s="50"/>
      <c r="J23" s="50"/>
      <c r="K23" s="50"/>
      <c r="M23" s="42"/>
    </row>
    <row r="24" spans="1:13" s="36" customFormat="1" ht="30" customHeight="1" thickBot="1">
      <c r="A24" s="35"/>
      <c r="B24" s="41">
        <v>2</v>
      </c>
      <c r="C24" s="47" t="str">
        <f ca="1">IF(ISBLANK(INDIRECT(ADDRESS(B24*2+2,3))),"",INDIRECT(ADDRESS(B24*2+2,3)))</f>
        <v>Майсов Антон</v>
      </c>
      <c r="D24" s="47"/>
      <c r="E24" s="48"/>
      <c r="F24" s="37">
        <v>7</v>
      </c>
      <c r="G24" s="38">
        <v>4</v>
      </c>
      <c r="H24" s="49" t="str">
        <f ca="1">IF(ISBLANK(INDIRECT(ADDRESS(K24*2+2,3))),"",INDIRECT(ADDRESS(K24*2+2,3)))</f>
        <v>Мороз Алексей</v>
      </c>
      <c r="I24" s="47"/>
      <c r="J24" s="47"/>
      <c r="K24" s="41">
        <v>4</v>
      </c>
      <c r="L24" s="39" t="s">
        <v>9</v>
      </c>
      <c r="M24" s="42"/>
    </row>
    <row r="25" spans="1:13" s="36" customFormat="1" ht="30" customHeight="1" thickBot="1">
      <c r="A25" s="35"/>
      <c r="B25" s="41">
        <v>3</v>
      </c>
      <c r="C25" s="47" t="str">
        <f ca="1">IF(ISBLANK(INDIRECT(ADDRESS(B25*2+2,3))),"",INDIRECT(ADDRESS(B25*2+2,3)))</f>
        <v>Панфилов Алексей</v>
      </c>
      <c r="D25" s="47"/>
      <c r="E25" s="48"/>
      <c r="F25" s="37">
        <v>1</v>
      </c>
      <c r="G25" s="38">
        <v>13</v>
      </c>
      <c r="H25" s="49" t="str">
        <f ca="1">IF(ISBLANK(INDIRECT(ADDRESS(K25*2+2,3))),"",INDIRECT(ADDRESS(K25*2+2,3)))</f>
        <v>Капран-Индаяти Сергей</v>
      </c>
      <c r="I25" s="47"/>
      <c r="J25" s="47"/>
      <c r="K25" s="41">
        <v>1</v>
      </c>
      <c r="L25" s="39" t="s">
        <v>9</v>
      </c>
      <c r="M25" s="42"/>
    </row>
  </sheetData>
  <sheetCalcPr fullCalcOnLoad="1"/>
  <mergeCells count="33">
    <mergeCell ref="B4:B5"/>
    <mergeCell ref="C4:E5"/>
    <mergeCell ref="J4:J5"/>
    <mergeCell ref="L4:L5"/>
    <mergeCell ref="B1:K1"/>
    <mergeCell ref="B6:B7"/>
    <mergeCell ref="C6:E7"/>
    <mergeCell ref="J6:J7"/>
    <mergeCell ref="C16:E16"/>
    <mergeCell ref="H16:J16"/>
    <mergeCell ref="C17:E17"/>
    <mergeCell ref="H17:J17"/>
    <mergeCell ref="L6:L7"/>
    <mergeCell ref="C3:E3"/>
    <mergeCell ref="L8:L9"/>
    <mergeCell ref="B10:B11"/>
    <mergeCell ref="C10:E11"/>
    <mergeCell ref="J10:J11"/>
    <mergeCell ref="L10:L11"/>
    <mergeCell ref="B19:K19"/>
    <mergeCell ref="B8:B9"/>
    <mergeCell ref="C8:E9"/>
    <mergeCell ref="J8:J9"/>
    <mergeCell ref="B15:K15"/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</mergeCells>
  <phoneticPr fontId="8" type="noConversion"/>
  <printOptions horizontalCentered="1"/>
  <pageMargins left="0.25" right="0.25" top="0.75" bottom="0.75" header="0.3" footer="0.3"/>
  <pageSetup paperSize="9" scale="84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workbookViewId="0">
      <selection activeCell="B1" sqref="B1:K1"/>
    </sheetView>
  </sheetViews>
  <sheetFormatPr defaultRowHeight="15"/>
  <cols>
    <col min="1" max="1" width="4" style="25" customWidth="1"/>
    <col min="2" max="12" width="10.28515625" customWidth="1"/>
    <col min="13" max="13" width="10.28515625" style="33" customWidth="1"/>
    <col min="14" max="15" width="10.28515625" customWidth="1"/>
  </cols>
  <sheetData>
    <row r="1" spans="1:13" ht="40.5" customHeight="1">
      <c r="B1" s="73" t="s">
        <v>10</v>
      </c>
      <c r="C1" s="73"/>
      <c r="D1" s="73"/>
      <c r="E1" s="73"/>
      <c r="F1" s="73"/>
      <c r="G1" s="73"/>
      <c r="H1" s="73"/>
      <c r="I1" s="73"/>
      <c r="J1" s="73"/>
      <c r="K1" s="73"/>
    </row>
    <row r="2" spans="1:13" ht="15.75" thickBot="1"/>
    <row r="3" spans="1:13" ht="30" customHeight="1" thickBot="1">
      <c r="B3" s="22"/>
      <c r="C3" s="64" t="s">
        <v>0</v>
      </c>
      <c r="D3" s="65"/>
      <c r="E3" s="66"/>
      <c r="F3" s="1">
        <v>1</v>
      </c>
      <c r="G3" s="1">
        <v>2</v>
      </c>
      <c r="H3" s="2">
        <v>3</v>
      </c>
      <c r="I3" s="2">
        <v>4</v>
      </c>
      <c r="J3" s="22" t="s">
        <v>1</v>
      </c>
      <c r="K3" s="1" t="s">
        <v>3</v>
      </c>
      <c r="L3" s="19" t="s">
        <v>2</v>
      </c>
    </row>
    <row r="4" spans="1:13" ht="24" customHeight="1">
      <c r="B4" s="67">
        <v>1</v>
      </c>
      <c r="C4" s="68" t="s">
        <v>15</v>
      </c>
      <c r="D4" s="69"/>
      <c r="E4" s="70"/>
      <c r="F4" s="7" t="s">
        <v>7</v>
      </c>
      <c r="G4" s="3" t="str">
        <f ca="1">INDIRECT(ADDRESS(21,6))&amp;":"&amp;INDIRECT(ADDRESS(21,7))</f>
        <v>13:1</v>
      </c>
      <c r="H4" s="3" t="str">
        <f ca="1">INDIRECT(ADDRESS(25,7))&amp;":"&amp;INDIRECT(ADDRESS(25,6))</f>
        <v>13:6</v>
      </c>
      <c r="I4" s="18" t="str">
        <f ca="1">INDIRECT(ADDRESS(16,6))&amp;":"&amp;INDIRECT(ADDRESS(16,7))</f>
        <v>13:2</v>
      </c>
      <c r="J4" s="71">
        <f ca="1">IF(COUNT(F5:I5)=0,"",COUNTIF(F5:I5,"&gt;0")+0.5*COUNTIF(F5:I5,0))</f>
        <v>3</v>
      </c>
      <c r="K4" s="21"/>
      <c r="L4" s="72">
        <v>1</v>
      </c>
    </row>
    <row r="5" spans="1:13" ht="24" customHeight="1">
      <c r="B5" s="63"/>
      <c r="C5" s="54"/>
      <c r="D5" s="55"/>
      <c r="E5" s="56"/>
      <c r="F5" s="11" t="s">
        <v>7</v>
      </c>
      <c r="G5" s="14">
        <f ca="1">IF(LEN(INDIRECT(ADDRESS(ROW()-1, COLUMN())))=1,"",INDIRECT(ADDRESS(21,6))-INDIRECT(ADDRESS(21,7)))</f>
        <v>12</v>
      </c>
      <c r="H5" s="14">
        <f ca="1">IF(LEN(INDIRECT(ADDRESS(ROW()-1, COLUMN())))=1,"",INDIRECT(ADDRESS(25,7))-INDIRECT(ADDRESS(25,6)))</f>
        <v>7</v>
      </c>
      <c r="I5" s="15">
        <f ca="1">IF(LEN(INDIRECT(ADDRESS(ROW()-1, COLUMN())))=1,"",INDIRECT(ADDRESS(16,6))-INDIRECT(ADDRESS(16,7)))</f>
        <v>11</v>
      </c>
      <c r="J5" s="60"/>
      <c r="K5" s="14">
        <f ca="1">IF(COUNT(F5:I5)=0,"",SUM(F5:I5))</f>
        <v>30</v>
      </c>
      <c r="L5" s="51"/>
    </row>
    <row r="6" spans="1:13" ht="24" customHeight="1">
      <c r="B6" s="52">
        <v>2</v>
      </c>
      <c r="C6" s="54" t="s">
        <v>17</v>
      </c>
      <c r="D6" s="55"/>
      <c r="E6" s="56"/>
      <c r="F6" s="9" t="str">
        <f ca="1">INDIRECT(ADDRESS(21,7))&amp;":"&amp;INDIRECT(ADDRESS(21,6))</f>
        <v>1:13</v>
      </c>
      <c r="G6" s="5" t="s">
        <v>7</v>
      </c>
      <c r="H6" s="4" t="str">
        <f ca="1">INDIRECT(ADDRESS(17,6))&amp;":"&amp;INDIRECT(ADDRESS(17,7))</f>
        <v>13:11</v>
      </c>
      <c r="I6" s="8" t="str">
        <f ca="1">INDIRECT(ADDRESS(24,6))&amp;":"&amp;INDIRECT(ADDRESS(24,7))</f>
        <v>5:13</v>
      </c>
      <c r="J6" s="60">
        <f ca="1">IF(COUNT(F7:I7)=0,"",COUNTIF(F7:I7,"&gt;0")+0.5*COUNTIF(F7:I7,0))</f>
        <v>1</v>
      </c>
      <c r="K6" s="14"/>
      <c r="L6" s="51">
        <v>3</v>
      </c>
    </row>
    <row r="7" spans="1:13" ht="24" customHeight="1">
      <c r="B7" s="63"/>
      <c r="C7" s="54"/>
      <c r="D7" s="55"/>
      <c r="E7" s="56"/>
      <c r="F7" s="20">
        <f ca="1">IF(LEN(INDIRECT(ADDRESS(ROW()-1, COLUMN())))=1,"",INDIRECT(ADDRESS(21,7))-INDIRECT(ADDRESS(21,6)))</f>
        <v>-12</v>
      </c>
      <c r="G7" s="12" t="s">
        <v>7</v>
      </c>
      <c r="H7" s="14">
        <f ca="1">IF(LEN(INDIRECT(ADDRESS(ROW()-1, COLUMN())))=1,"",INDIRECT(ADDRESS(17,6))-INDIRECT(ADDRESS(17,7)))</f>
        <v>2</v>
      </c>
      <c r="I7" s="15">
        <f ca="1">IF(LEN(INDIRECT(ADDRESS(ROW()-1, COLUMN())))=1,"",INDIRECT(ADDRESS(24,6))-INDIRECT(ADDRESS(24,7)))</f>
        <v>-8</v>
      </c>
      <c r="J7" s="60"/>
      <c r="K7" s="14">
        <f ca="1">IF(COUNT(F7:I7)=0,"",SUM(F7:I7))</f>
        <v>-18</v>
      </c>
      <c r="L7" s="51"/>
    </row>
    <row r="8" spans="1:13" ht="24" customHeight="1">
      <c r="B8" s="52">
        <v>3</v>
      </c>
      <c r="C8" s="54" t="s">
        <v>18</v>
      </c>
      <c r="D8" s="55"/>
      <c r="E8" s="56"/>
      <c r="F8" s="9" t="str">
        <f ca="1">INDIRECT(ADDRESS(25,6))&amp;":"&amp;INDIRECT(ADDRESS(25,7))</f>
        <v>6:13</v>
      </c>
      <c r="G8" s="4" t="str">
        <f ca="1">INDIRECT(ADDRESS(17,7))&amp;":"&amp;INDIRECT(ADDRESS(17,6))</f>
        <v>11:13</v>
      </c>
      <c r="H8" s="5" t="s">
        <v>7</v>
      </c>
      <c r="I8" s="8" t="str">
        <f ca="1">INDIRECT(ADDRESS(20,7))&amp;":"&amp;INDIRECT(ADDRESS(20,6))</f>
        <v>2:13</v>
      </c>
      <c r="J8" s="60">
        <f ca="1">IF(COUNT(F9:I9)=0,"",COUNTIF(F9:I9,"&gt;0")+0.5*COUNTIF(F9:I9,0))</f>
        <v>0</v>
      </c>
      <c r="K8" s="14"/>
      <c r="L8" s="51">
        <v>4</v>
      </c>
    </row>
    <row r="9" spans="1:13" ht="24" customHeight="1">
      <c r="B9" s="63"/>
      <c r="C9" s="54"/>
      <c r="D9" s="55"/>
      <c r="E9" s="56"/>
      <c r="F9" s="20">
        <f ca="1">IF(LEN(INDIRECT(ADDRESS(ROW()-1, COLUMN())))=1,"",INDIRECT(ADDRESS(25,6))-INDIRECT(ADDRESS(25,7)))</f>
        <v>-7</v>
      </c>
      <c r="G9" s="14">
        <f ca="1">IF(LEN(INDIRECT(ADDRESS(ROW()-1, COLUMN())))=1,"",INDIRECT(ADDRESS(17,7))-INDIRECT(ADDRESS(17,6)))</f>
        <v>-2</v>
      </c>
      <c r="H9" s="12" t="s">
        <v>7</v>
      </c>
      <c r="I9" s="15">
        <f ca="1">IF(LEN(INDIRECT(ADDRESS(ROW()-1, COLUMN())))=1,"",INDIRECT(ADDRESS(20,7))-INDIRECT(ADDRESS(20,6)))</f>
        <v>-11</v>
      </c>
      <c r="J9" s="60"/>
      <c r="K9" s="14">
        <f ca="1">IF(COUNT(F9:I9)=0,"",SUM(F9:I9))</f>
        <v>-20</v>
      </c>
      <c r="L9" s="51"/>
    </row>
    <row r="10" spans="1:13" ht="24" customHeight="1">
      <c r="B10" s="52">
        <v>4</v>
      </c>
      <c r="C10" s="54" t="s">
        <v>19</v>
      </c>
      <c r="D10" s="55"/>
      <c r="E10" s="56"/>
      <c r="F10" s="9" t="str">
        <f ca="1">INDIRECT(ADDRESS(16,7))&amp;":"&amp;INDIRECT(ADDRESS(16,6))</f>
        <v>2:13</v>
      </c>
      <c r="G10" s="4" t="str">
        <f ca="1">INDIRECT(ADDRESS(24,7))&amp;":"&amp;INDIRECT(ADDRESS(24,6))</f>
        <v>13:5</v>
      </c>
      <c r="H10" s="4" t="str">
        <f ca="1">INDIRECT(ADDRESS(20,6))&amp;":"&amp;INDIRECT(ADDRESS(20,7))</f>
        <v>13:2</v>
      </c>
      <c r="I10" s="10" t="s">
        <v>7</v>
      </c>
      <c r="J10" s="60">
        <f ca="1">IF(COUNT(F11:I11)=0,"",COUNTIF(F11:I11,"&gt;0")+0.5*COUNTIF(F11:I11,0))</f>
        <v>2</v>
      </c>
      <c r="K10" s="14"/>
      <c r="L10" s="51">
        <v>2</v>
      </c>
    </row>
    <row r="11" spans="1:13" ht="24" customHeight="1" thickBot="1">
      <c r="B11" s="53"/>
      <c r="C11" s="57"/>
      <c r="D11" s="58"/>
      <c r="E11" s="59"/>
      <c r="F11" s="17">
        <f ca="1">IF(LEN(INDIRECT(ADDRESS(ROW()-1, COLUMN())))=1,"",INDIRECT(ADDRESS(16,7))-INDIRECT(ADDRESS(16,6)))</f>
        <v>-11</v>
      </c>
      <c r="G11" s="16">
        <f ca="1">IF(LEN(INDIRECT(ADDRESS(ROW()-1, COLUMN())))=1,"",INDIRECT(ADDRESS(24,7))-INDIRECT(ADDRESS(24,6)))</f>
        <v>8</v>
      </c>
      <c r="H11" s="16">
        <f ca="1">IF(LEN(INDIRECT(ADDRESS(ROW()-1, COLUMN())))=1,"",INDIRECT(ADDRESS(20,6))-INDIRECT(ADDRESS(20,7)))</f>
        <v>11</v>
      </c>
      <c r="I11" s="13" t="s">
        <v>7</v>
      </c>
      <c r="J11" s="61"/>
      <c r="K11" s="16">
        <f ca="1">IF(COUNT(F11:I11)=0,"",SUM(F11:I11))</f>
        <v>8</v>
      </c>
      <c r="L11" s="62"/>
    </row>
    <row r="15" spans="1:13" s="36" customFormat="1" ht="30" customHeight="1" thickBot="1">
      <c r="A15" s="35"/>
      <c r="B15" s="50" t="s">
        <v>4</v>
      </c>
      <c r="C15" s="50"/>
      <c r="D15" s="50"/>
      <c r="E15" s="50"/>
      <c r="F15" s="50"/>
      <c r="G15" s="50"/>
      <c r="H15" s="50"/>
      <c r="I15" s="50"/>
      <c r="J15" s="50"/>
      <c r="K15" s="50"/>
      <c r="M15" s="40"/>
    </row>
    <row r="16" spans="1:13" s="36" customFormat="1" ht="30" customHeight="1" thickBot="1">
      <c r="A16" s="35"/>
      <c r="B16" s="41">
        <v>1</v>
      </c>
      <c r="C16" s="47" t="str">
        <f ca="1">IF(ISBLANK(INDIRECT(ADDRESS(B16*2+2,3))),"",INDIRECT(ADDRESS(B16*2+2,3)))</f>
        <v>Анухин Виктор</v>
      </c>
      <c r="D16" s="47"/>
      <c r="E16" s="48"/>
      <c r="F16" s="37">
        <v>13</v>
      </c>
      <c r="G16" s="38">
        <v>2</v>
      </c>
      <c r="H16" s="49" t="str">
        <f ca="1">IF(ISBLANK(INDIRECT(ADDRESS(K16*2+2,3))),"",INDIRECT(ADDRESS(K16*2+2,3)))</f>
        <v>Сандалов Сергей</v>
      </c>
      <c r="I16" s="47"/>
      <c r="J16" s="47"/>
      <c r="K16" s="41">
        <v>4</v>
      </c>
      <c r="L16" s="39" t="s">
        <v>9</v>
      </c>
      <c r="M16" s="42"/>
    </row>
    <row r="17" spans="1:13" s="36" customFormat="1" ht="30" customHeight="1" thickBot="1">
      <c r="A17" s="35"/>
      <c r="B17" s="41">
        <v>2</v>
      </c>
      <c r="C17" s="74" t="str">
        <f ca="1">IF(ISBLANK(INDIRECT(ADDRESS(B17*2+2,3))),"",INDIRECT(ADDRESS(B17*2+2,3)))</f>
        <v>Гордеев-Аннинский Степан</v>
      </c>
      <c r="D17" s="74"/>
      <c r="E17" s="75"/>
      <c r="F17" s="37">
        <v>13</v>
      </c>
      <c r="G17" s="38">
        <v>11</v>
      </c>
      <c r="H17" s="49" t="str">
        <f ca="1">IF(ISBLANK(INDIRECT(ADDRESS(K17*2+2,3))),"",INDIRECT(ADDRESS(K17*2+2,3)))</f>
        <v>Ермалаев Егор</v>
      </c>
      <c r="I17" s="47"/>
      <c r="J17" s="47"/>
      <c r="K17" s="41">
        <v>3</v>
      </c>
      <c r="L17" s="39" t="s">
        <v>9</v>
      </c>
      <c r="M17" s="42"/>
    </row>
    <row r="18" spans="1:13" s="36" customFormat="1" ht="30" customHeight="1">
      <c r="A18" s="35"/>
      <c r="M18" s="42"/>
    </row>
    <row r="19" spans="1:13" s="36" customFormat="1" ht="30" customHeight="1" thickBot="1">
      <c r="A19" s="35"/>
      <c r="B19" s="50" t="s">
        <v>5</v>
      </c>
      <c r="C19" s="50"/>
      <c r="D19" s="50"/>
      <c r="E19" s="50"/>
      <c r="F19" s="50"/>
      <c r="G19" s="50"/>
      <c r="H19" s="50"/>
      <c r="I19" s="50"/>
      <c r="J19" s="50"/>
      <c r="K19" s="50"/>
      <c r="M19" s="42"/>
    </row>
    <row r="20" spans="1:13" s="36" customFormat="1" ht="30" customHeight="1" thickBot="1">
      <c r="A20" s="35"/>
      <c r="B20" s="41">
        <v>4</v>
      </c>
      <c r="C20" s="47" t="str">
        <f ca="1">IF(ISBLANK(INDIRECT(ADDRESS(B20*2+2,3))),"",INDIRECT(ADDRESS(B20*2+2,3)))</f>
        <v>Сандалов Сергей</v>
      </c>
      <c r="D20" s="47"/>
      <c r="E20" s="48"/>
      <c r="F20" s="37">
        <v>13</v>
      </c>
      <c r="G20" s="38">
        <v>2</v>
      </c>
      <c r="H20" s="49" t="str">
        <f ca="1">IF(ISBLANK(INDIRECT(ADDRESS(K20*2+2,3))),"",INDIRECT(ADDRESS(K20*2+2,3)))</f>
        <v>Ермалаев Егор</v>
      </c>
      <c r="I20" s="47"/>
      <c r="J20" s="47"/>
      <c r="K20" s="41">
        <v>3</v>
      </c>
      <c r="L20" s="39" t="s">
        <v>9</v>
      </c>
      <c r="M20" s="42"/>
    </row>
    <row r="21" spans="1:13" s="36" customFormat="1" ht="30" customHeight="1" thickBot="1">
      <c r="A21" s="35"/>
      <c r="B21" s="41">
        <v>1</v>
      </c>
      <c r="C21" s="47" t="str">
        <f ca="1">IF(ISBLANK(INDIRECT(ADDRESS(B21*2+2,3))),"",INDIRECT(ADDRESS(B21*2+2,3)))</f>
        <v>Анухин Виктор</v>
      </c>
      <c r="D21" s="47"/>
      <c r="E21" s="48"/>
      <c r="F21" s="37">
        <v>13</v>
      </c>
      <c r="G21" s="38">
        <v>1</v>
      </c>
      <c r="H21" s="76" t="str">
        <f ca="1">IF(ISBLANK(INDIRECT(ADDRESS(K21*2+2,3))),"",INDIRECT(ADDRESS(K21*2+2,3)))</f>
        <v>Гордеев-Аннинский Степан</v>
      </c>
      <c r="I21" s="74"/>
      <c r="J21" s="74"/>
      <c r="K21" s="41">
        <v>2</v>
      </c>
      <c r="L21" s="39" t="s">
        <v>9</v>
      </c>
      <c r="M21" s="42"/>
    </row>
    <row r="22" spans="1:13" s="36" customFormat="1" ht="30" customHeight="1">
      <c r="A22" s="35"/>
      <c r="M22" s="42"/>
    </row>
    <row r="23" spans="1:13" s="36" customFormat="1" ht="30" customHeight="1" thickBot="1">
      <c r="A23" s="35"/>
      <c r="B23" s="50" t="s">
        <v>6</v>
      </c>
      <c r="C23" s="50"/>
      <c r="D23" s="50"/>
      <c r="E23" s="50"/>
      <c r="F23" s="50"/>
      <c r="G23" s="50"/>
      <c r="H23" s="50"/>
      <c r="I23" s="50"/>
      <c r="J23" s="50"/>
      <c r="K23" s="50"/>
      <c r="M23" s="42"/>
    </row>
    <row r="24" spans="1:13" s="36" customFormat="1" ht="30" customHeight="1" thickBot="1">
      <c r="A24" s="35"/>
      <c r="B24" s="41">
        <v>2</v>
      </c>
      <c r="C24" s="74" t="str">
        <f ca="1">IF(ISBLANK(INDIRECT(ADDRESS(B24*2+2,3))),"",INDIRECT(ADDRESS(B24*2+2,3)))</f>
        <v>Гордеев-Аннинский Степан</v>
      </c>
      <c r="D24" s="74"/>
      <c r="E24" s="75"/>
      <c r="F24" s="37">
        <v>5</v>
      </c>
      <c r="G24" s="38">
        <v>13</v>
      </c>
      <c r="H24" s="49" t="str">
        <f ca="1">IF(ISBLANK(INDIRECT(ADDRESS(K24*2+2,3))),"",INDIRECT(ADDRESS(K24*2+2,3)))</f>
        <v>Сандалов Сергей</v>
      </c>
      <c r="I24" s="47"/>
      <c r="J24" s="47"/>
      <c r="K24" s="41">
        <v>4</v>
      </c>
      <c r="L24" s="39" t="s">
        <v>9</v>
      </c>
      <c r="M24" s="42"/>
    </row>
    <row r="25" spans="1:13" s="36" customFormat="1" ht="30" customHeight="1" thickBot="1">
      <c r="A25" s="35"/>
      <c r="B25" s="41">
        <v>3</v>
      </c>
      <c r="C25" s="47" t="str">
        <f ca="1">IF(ISBLANK(INDIRECT(ADDRESS(B25*2+2,3))),"",INDIRECT(ADDRESS(B25*2+2,3)))</f>
        <v>Ермалаев Егор</v>
      </c>
      <c r="D25" s="47"/>
      <c r="E25" s="48"/>
      <c r="F25" s="37">
        <v>6</v>
      </c>
      <c r="G25" s="38">
        <v>13</v>
      </c>
      <c r="H25" s="49" t="str">
        <f ca="1">IF(ISBLANK(INDIRECT(ADDRESS(K25*2+2,3))),"",INDIRECT(ADDRESS(K25*2+2,3)))</f>
        <v>Анухин Виктор</v>
      </c>
      <c r="I25" s="47"/>
      <c r="J25" s="47"/>
      <c r="K25" s="41">
        <v>1</v>
      </c>
      <c r="L25" s="39" t="s">
        <v>9</v>
      </c>
      <c r="M25" s="42"/>
    </row>
  </sheetData>
  <sheetCalcPr fullCalcOnLoad="1"/>
  <mergeCells count="33">
    <mergeCell ref="H21:J21"/>
    <mergeCell ref="B23:K23"/>
    <mergeCell ref="C24:E24"/>
    <mergeCell ref="H24:J24"/>
    <mergeCell ref="L8:L9"/>
    <mergeCell ref="B10:B11"/>
    <mergeCell ref="C10:E11"/>
    <mergeCell ref="J10:J11"/>
    <mergeCell ref="L10:L11"/>
    <mergeCell ref="C25:E25"/>
    <mergeCell ref="H25:J25"/>
    <mergeCell ref="C20:E20"/>
    <mergeCell ref="H20:J20"/>
    <mergeCell ref="C21:E21"/>
    <mergeCell ref="B19:K19"/>
    <mergeCell ref="B8:B9"/>
    <mergeCell ref="C8:E9"/>
    <mergeCell ref="J8:J9"/>
    <mergeCell ref="B15:K15"/>
    <mergeCell ref="C16:E16"/>
    <mergeCell ref="H16:J16"/>
    <mergeCell ref="C17:E17"/>
    <mergeCell ref="H17:J17"/>
    <mergeCell ref="B1:K1"/>
    <mergeCell ref="B6:B7"/>
    <mergeCell ref="C6:E7"/>
    <mergeCell ref="J6:J7"/>
    <mergeCell ref="L6:L7"/>
    <mergeCell ref="C3:E3"/>
    <mergeCell ref="B4:B5"/>
    <mergeCell ref="C4:E5"/>
    <mergeCell ref="J4:J5"/>
    <mergeCell ref="L4:L5"/>
  </mergeCells>
  <phoneticPr fontId="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O40"/>
  <sheetViews>
    <sheetView zoomScaleNormal="100" workbookViewId="0">
      <selection activeCell="B1" sqref="B1:K1"/>
    </sheetView>
  </sheetViews>
  <sheetFormatPr defaultRowHeight="15" customHeight="1"/>
  <cols>
    <col min="1" max="1" width="9.140625" style="25"/>
    <col min="2" max="16384" width="9.140625" style="24"/>
  </cols>
  <sheetData>
    <row r="1" spans="2:13" ht="59.25" customHeight="1">
      <c r="B1" s="73" t="s">
        <v>10</v>
      </c>
      <c r="C1" s="73"/>
      <c r="D1" s="73"/>
      <c r="E1" s="73"/>
      <c r="F1" s="73"/>
      <c r="G1" s="73"/>
      <c r="H1" s="73"/>
      <c r="I1" s="73"/>
      <c r="J1" s="73"/>
      <c r="K1" s="73"/>
    </row>
    <row r="2" spans="2:13" ht="15" customHeight="1">
      <c r="C2" s="32"/>
    </row>
    <row r="3" spans="2:13" ht="15" customHeight="1">
      <c r="C3" s="32"/>
    </row>
    <row r="4" spans="2:13" ht="15" customHeight="1">
      <c r="B4" s="78" t="s">
        <v>20</v>
      </c>
      <c r="C4" s="79"/>
      <c r="D4" s="23">
        <v>13</v>
      </c>
      <c r="E4" s="26"/>
    </row>
    <row r="5" spans="2:13" ht="15" customHeight="1">
      <c r="C5" s="32"/>
      <c r="E5" s="27"/>
    </row>
    <row r="6" spans="2:13" ht="15" customHeight="1">
      <c r="B6" s="31" t="s">
        <v>9</v>
      </c>
      <c r="C6" s="32"/>
      <c r="E6" s="28"/>
      <c r="F6" s="77" t="str">
        <f>IF(ISBLANK(D4),"",IF(D4&gt;D8,B4,B8))</f>
        <v>Капран-Индаяти</v>
      </c>
      <c r="G6" s="79"/>
      <c r="H6" s="23">
        <v>13</v>
      </c>
      <c r="I6" s="26"/>
    </row>
    <row r="7" spans="2:13" ht="15" customHeight="1">
      <c r="C7" s="32"/>
      <c r="E7" s="28"/>
      <c r="I7" s="27"/>
    </row>
    <row r="8" spans="2:13" ht="15" customHeight="1">
      <c r="B8" s="78" t="s">
        <v>21</v>
      </c>
      <c r="C8" s="79"/>
      <c r="D8" s="23">
        <v>7</v>
      </c>
      <c r="E8" s="29"/>
      <c r="I8" s="28"/>
    </row>
    <row r="9" spans="2:13" ht="15" customHeight="1">
      <c r="C9" s="32"/>
      <c r="I9" s="28"/>
    </row>
    <row r="10" spans="2:13" ht="15" customHeight="1">
      <c r="C10" s="32"/>
      <c r="G10" s="31" t="s">
        <v>9</v>
      </c>
      <c r="H10" s="32"/>
      <c r="I10" s="28"/>
      <c r="J10" s="77" t="str">
        <f>IF(ISBLANK(H6),"",IF(H6&gt;H14,F6,F14))</f>
        <v>Капран-Индаяти</v>
      </c>
      <c r="K10" s="78"/>
      <c r="L10" s="23">
        <v>13</v>
      </c>
      <c r="M10" s="26"/>
    </row>
    <row r="11" spans="2:13" ht="15" customHeight="1">
      <c r="C11" s="32"/>
      <c r="I11" s="28"/>
      <c r="M11" s="27"/>
    </row>
    <row r="12" spans="2:13" ht="15" customHeight="1">
      <c r="B12" s="78" t="s">
        <v>22</v>
      </c>
      <c r="C12" s="79"/>
      <c r="D12" s="23">
        <v>13</v>
      </c>
      <c r="E12" s="26"/>
      <c r="I12" s="28"/>
      <c r="M12" s="28"/>
    </row>
    <row r="13" spans="2:13" ht="15" customHeight="1">
      <c r="C13" s="32"/>
      <c r="E13" s="27"/>
      <c r="I13" s="28"/>
      <c r="M13" s="28"/>
    </row>
    <row r="14" spans="2:13" ht="15" customHeight="1">
      <c r="B14" s="31" t="s">
        <v>9</v>
      </c>
      <c r="C14" s="32"/>
      <c r="E14" s="28"/>
      <c r="F14" s="77" t="str">
        <f>IF(ISBLANK(D12),"",IF(D12&gt;D16,B12,B16))</f>
        <v>Мороз</v>
      </c>
      <c r="G14" s="79"/>
      <c r="H14" s="23">
        <v>9</v>
      </c>
      <c r="I14" s="29"/>
      <c r="M14" s="28"/>
    </row>
    <row r="15" spans="2:13" ht="15" customHeight="1">
      <c r="E15" s="28"/>
      <c r="M15" s="28"/>
    </row>
    <row r="16" spans="2:13" ht="15" customHeight="1">
      <c r="B16" s="78" t="s">
        <v>23</v>
      </c>
      <c r="C16" s="79"/>
      <c r="D16" s="23">
        <v>5</v>
      </c>
      <c r="E16" s="29"/>
      <c r="M16" s="28"/>
    </row>
    <row r="17" spans="2:15" ht="15" customHeight="1">
      <c r="M17" s="28"/>
    </row>
    <row r="18" spans="2:15" ht="15" customHeight="1">
      <c r="B18" s="31"/>
      <c r="K18" s="31" t="s">
        <v>9</v>
      </c>
      <c r="L18" s="32"/>
      <c r="M18" s="28"/>
      <c r="N18" s="77" t="str">
        <f>IF(ISBLANK(L10),"",IF(L10&gt;L26,J10,J26))</f>
        <v>Капран-Индаяти</v>
      </c>
      <c r="O18" s="78"/>
    </row>
    <row r="19" spans="2:15" ht="15" customHeight="1">
      <c r="M19" s="28"/>
    </row>
    <row r="20" spans="2:15" ht="15" customHeight="1">
      <c r="B20" s="78" t="s">
        <v>24</v>
      </c>
      <c r="C20" s="79"/>
      <c r="D20" s="23">
        <v>13</v>
      </c>
      <c r="E20" s="26"/>
      <c r="M20" s="28"/>
    </row>
    <row r="21" spans="2:15" ht="15" customHeight="1">
      <c r="E21" s="27"/>
      <c r="M21" s="28"/>
    </row>
    <row r="22" spans="2:15" ht="15" customHeight="1">
      <c r="B22" s="31" t="s">
        <v>9</v>
      </c>
      <c r="C22" s="32"/>
      <c r="E22" s="28"/>
      <c r="F22" s="77" t="str">
        <f>IF(ISBLANK(D20),"",IF(D20&gt;D24,B20,B24))</f>
        <v>Майсов</v>
      </c>
      <c r="G22" s="79"/>
      <c r="H22" s="23">
        <v>7</v>
      </c>
      <c r="I22" s="26"/>
      <c r="M22" s="28"/>
    </row>
    <row r="23" spans="2:15" ht="15" customHeight="1">
      <c r="E23" s="28"/>
      <c r="I23" s="27"/>
      <c r="M23" s="28"/>
    </row>
    <row r="24" spans="2:15" ht="15" customHeight="1">
      <c r="B24" s="78" t="s">
        <v>16</v>
      </c>
      <c r="C24" s="79"/>
      <c r="D24" s="23">
        <v>7</v>
      </c>
      <c r="E24" s="29"/>
      <c r="I24" s="28"/>
      <c r="M24" s="28"/>
    </row>
    <row r="25" spans="2:15" ht="15" customHeight="1">
      <c r="I25" s="28"/>
      <c r="M25" s="28"/>
    </row>
    <row r="26" spans="2:15" ht="15" customHeight="1">
      <c r="G26" s="31" t="s">
        <v>9</v>
      </c>
      <c r="H26" s="32"/>
      <c r="I26" s="28"/>
      <c r="J26" s="77" t="str">
        <f>IF(ISBLANK(H22),"",IF(H22&gt;H30,F22,F30))</f>
        <v>Анухин</v>
      </c>
      <c r="K26" s="79"/>
      <c r="L26" s="23">
        <v>11</v>
      </c>
      <c r="M26" s="29"/>
    </row>
    <row r="27" spans="2:15" ht="15" customHeight="1">
      <c r="I27" s="28"/>
    </row>
    <row r="28" spans="2:15" ht="15" customHeight="1">
      <c r="B28" s="78" t="s">
        <v>25</v>
      </c>
      <c r="C28" s="79"/>
      <c r="D28" s="23">
        <v>4</v>
      </c>
      <c r="E28" s="26"/>
      <c r="I28" s="28"/>
    </row>
    <row r="29" spans="2:15" ht="15" customHeight="1">
      <c r="E29" s="27"/>
      <c r="I29" s="28"/>
    </row>
    <row r="30" spans="2:15" ht="15" customHeight="1">
      <c r="B30" s="31" t="s">
        <v>9</v>
      </c>
      <c r="C30" s="32"/>
      <c r="E30" s="28"/>
      <c r="F30" s="77" t="str">
        <f>IF(ISBLANK(D28),"",IF(D28&gt;D32,B28,B32))</f>
        <v>Анухин</v>
      </c>
      <c r="G30" s="79"/>
      <c r="H30" s="23">
        <v>13</v>
      </c>
      <c r="I30" s="29"/>
    </row>
    <row r="31" spans="2:15" ht="15" customHeight="1">
      <c r="E31" s="28"/>
    </row>
    <row r="32" spans="2:15" ht="15" customHeight="1">
      <c r="B32" s="78" t="s">
        <v>26</v>
      </c>
      <c r="C32" s="79"/>
      <c r="D32" s="23">
        <v>13</v>
      </c>
      <c r="E32" s="29"/>
    </row>
    <row r="36" spans="2:7" ht="15" customHeight="1">
      <c r="B36" s="78" t="str">
        <f>IF(ISBLANK(H6),"",IF(H6&gt;H14,F14,F6))</f>
        <v>Мороз</v>
      </c>
      <c r="C36" s="79"/>
      <c r="D36" s="23">
        <v>13</v>
      </c>
      <c r="E36" s="26"/>
      <c r="F36" s="80"/>
      <c r="G36" s="80"/>
    </row>
    <row r="37" spans="2:7" ht="15" customHeight="1">
      <c r="E37" s="27"/>
    </row>
    <row r="38" spans="2:7" ht="15" customHeight="1">
      <c r="C38" s="31" t="s">
        <v>9</v>
      </c>
      <c r="E38" s="28"/>
      <c r="F38" s="77" t="str">
        <f>IF(ISBLANK(D36),"",IF(D36&gt;D40,B36,B40))</f>
        <v>Мороз</v>
      </c>
      <c r="G38" s="78"/>
    </row>
    <row r="39" spans="2:7" ht="15" customHeight="1">
      <c r="E39" s="28"/>
    </row>
    <row r="40" spans="2:7" ht="15" customHeight="1">
      <c r="B40" s="78" t="str">
        <f>IF(ISBLANK(H22),"",IF(H22&gt;H30,F30,F22))</f>
        <v>Майсов</v>
      </c>
      <c r="C40" s="79"/>
      <c r="D40" s="23">
        <v>8</v>
      </c>
      <c r="E40" s="29"/>
    </row>
  </sheetData>
  <mergeCells count="20">
    <mergeCell ref="B40:C40"/>
    <mergeCell ref="B28:C28"/>
    <mergeCell ref="F30:G30"/>
    <mergeCell ref="B32:C32"/>
    <mergeCell ref="B36:C36"/>
    <mergeCell ref="F36:G36"/>
    <mergeCell ref="F38:G38"/>
    <mergeCell ref="N18:O18"/>
    <mergeCell ref="B20:C20"/>
    <mergeCell ref="F22:G22"/>
    <mergeCell ref="B16:C16"/>
    <mergeCell ref="F14:G14"/>
    <mergeCell ref="J26:K26"/>
    <mergeCell ref="B24:C24"/>
    <mergeCell ref="J10:K10"/>
    <mergeCell ref="B1:K1"/>
    <mergeCell ref="B4:C4"/>
    <mergeCell ref="F6:G6"/>
    <mergeCell ref="B8:C8"/>
    <mergeCell ref="B12:C12"/>
  </mergeCells>
  <phoneticPr fontId="8" type="noConversion"/>
  <pageMargins left="0.25" right="0.25" top="0.75" bottom="0.75" header="0.3" footer="0.3"/>
  <pageSetup paperSize="9" scale="7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24"/>
  <sheetViews>
    <sheetView workbookViewId="0">
      <selection activeCell="B1" sqref="B1:K1"/>
    </sheetView>
  </sheetViews>
  <sheetFormatPr defaultRowHeight="15" customHeight="1"/>
  <cols>
    <col min="1" max="1" width="9.140625" style="25"/>
    <col min="2" max="16384" width="9.140625" style="24"/>
  </cols>
  <sheetData>
    <row r="1" spans="2:13" ht="59.25" customHeight="1">
      <c r="B1" s="73" t="s">
        <v>10</v>
      </c>
      <c r="C1" s="73"/>
      <c r="D1" s="73"/>
      <c r="E1" s="73"/>
      <c r="F1" s="73"/>
      <c r="G1" s="73"/>
      <c r="H1" s="73"/>
      <c r="I1" s="73"/>
      <c r="J1" s="73"/>
      <c r="K1" s="73"/>
    </row>
    <row r="2" spans="2:13" ht="15" customHeight="1">
      <c r="C2" s="32"/>
    </row>
    <row r="3" spans="2:13" ht="15" customHeight="1">
      <c r="C3" s="32"/>
    </row>
    <row r="4" spans="2:13" ht="15" customHeight="1">
      <c r="B4" s="78" t="s">
        <v>21</v>
      </c>
      <c r="C4" s="79"/>
      <c r="D4" s="23">
        <v>7</v>
      </c>
      <c r="E4" s="26"/>
    </row>
    <row r="5" spans="2:13" ht="15" customHeight="1">
      <c r="C5" s="32"/>
      <c r="E5" s="27"/>
    </row>
    <row r="6" spans="2:13" ht="15" customHeight="1">
      <c r="B6" s="31" t="s">
        <v>9</v>
      </c>
      <c r="C6" s="32"/>
      <c r="E6" s="28"/>
      <c r="F6" s="77" t="str">
        <f>IF(ISBLANK(D4),"",IF(D4&gt;D8,B4,B8))</f>
        <v>Сандалов</v>
      </c>
      <c r="G6" s="79"/>
      <c r="H6" s="23">
        <v>7</v>
      </c>
      <c r="I6" s="26"/>
    </row>
    <row r="7" spans="2:13" ht="15" customHeight="1">
      <c r="C7" s="32"/>
      <c r="E7" s="28"/>
      <c r="I7" s="27"/>
    </row>
    <row r="8" spans="2:13" ht="15" customHeight="1">
      <c r="B8" s="78" t="s">
        <v>23</v>
      </c>
      <c r="C8" s="79"/>
      <c r="D8" s="23">
        <v>13</v>
      </c>
      <c r="E8" s="29"/>
      <c r="I8" s="28"/>
    </row>
    <row r="9" spans="2:13" ht="15" customHeight="1">
      <c r="C9" s="32"/>
      <c r="I9" s="28"/>
    </row>
    <row r="10" spans="2:13" ht="15" customHeight="1">
      <c r="C10" s="32"/>
      <c r="G10" s="31" t="s">
        <v>9</v>
      </c>
      <c r="H10" s="32"/>
      <c r="I10" s="28"/>
      <c r="J10" s="77" t="str">
        <f>IF(ISBLANK(H6),"",IF(H6&gt;H14,F6,F14))</f>
        <v>Панфилов</v>
      </c>
      <c r="K10" s="78"/>
      <c r="L10" s="34"/>
      <c r="M10" s="30"/>
    </row>
    <row r="11" spans="2:13" ht="15" customHeight="1">
      <c r="C11" s="32"/>
      <c r="I11" s="28"/>
      <c r="M11" s="30"/>
    </row>
    <row r="12" spans="2:13" ht="15" customHeight="1">
      <c r="B12" s="78" t="s">
        <v>16</v>
      </c>
      <c r="C12" s="79"/>
      <c r="D12" s="23">
        <v>3</v>
      </c>
      <c r="E12" s="26"/>
      <c r="I12" s="28"/>
      <c r="M12" s="30"/>
    </row>
    <row r="13" spans="2:13" ht="15" customHeight="1">
      <c r="C13" s="32"/>
      <c r="E13" s="27"/>
      <c r="I13" s="28"/>
      <c r="M13" s="30"/>
    </row>
    <row r="14" spans="2:13" ht="15" customHeight="1">
      <c r="B14" s="31" t="s">
        <v>9</v>
      </c>
      <c r="C14" s="32"/>
      <c r="E14" s="28"/>
      <c r="F14" s="77" t="str">
        <f>IF(ISBLANK(D12),"",IF(D12&gt;D16,B12,B16))</f>
        <v>Панфилов</v>
      </c>
      <c r="G14" s="79"/>
      <c r="H14" s="23">
        <v>13</v>
      </c>
      <c r="I14" s="29"/>
      <c r="M14" s="30"/>
    </row>
    <row r="15" spans="2:13" ht="15" customHeight="1">
      <c r="E15" s="28"/>
      <c r="M15" s="30"/>
    </row>
    <row r="16" spans="2:13" ht="15" customHeight="1">
      <c r="B16" s="78" t="s">
        <v>25</v>
      </c>
      <c r="C16" s="79"/>
      <c r="D16" s="23">
        <v>13</v>
      </c>
      <c r="E16" s="29"/>
      <c r="M16" s="30"/>
    </row>
    <row r="17" spans="2:13" ht="15" customHeight="1">
      <c r="M17" s="30"/>
    </row>
    <row r="20" spans="2:13" ht="15" customHeight="1">
      <c r="B20" s="78" t="str">
        <f>IF(ISBLANK(D4),"",IF(D4&gt;D8,B8,B4))</f>
        <v>Ермалаев</v>
      </c>
      <c r="C20" s="79"/>
      <c r="D20" s="23">
        <v>7</v>
      </c>
      <c r="E20" s="26"/>
      <c r="F20" s="80"/>
      <c r="G20" s="80"/>
    </row>
    <row r="21" spans="2:13" ht="15" customHeight="1">
      <c r="E21" s="27"/>
    </row>
    <row r="22" spans="2:13" ht="15" customHeight="1">
      <c r="C22" s="31" t="s">
        <v>9</v>
      </c>
      <c r="E22" s="28"/>
      <c r="F22" s="77" t="str">
        <f>IF(ISBLANK(D20),"",IF(D20&gt;D24,B20,B24))</f>
        <v>Гордеев-Аннинский</v>
      </c>
      <c r="G22" s="78"/>
    </row>
    <row r="23" spans="2:13" ht="15" customHeight="1">
      <c r="E23" s="28"/>
    </row>
    <row r="24" spans="2:13" ht="15" customHeight="1">
      <c r="B24" s="78" t="str">
        <f>IF(ISBLANK(D12),"",IF(D12&gt;D16,B16,B12))</f>
        <v>Гордеев-Аннинский</v>
      </c>
      <c r="C24" s="79"/>
      <c r="D24" s="23">
        <v>13</v>
      </c>
      <c r="E24" s="29"/>
    </row>
  </sheetData>
  <mergeCells count="12">
    <mergeCell ref="B1:K1"/>
    <mergeCell ref="B4:C4"/>
    <mergeCell ref="F6:G6"/>
    <mergeCell ref="B8:C8"/>
    <mergeCell ref="J10:K10"/>
    <mergeCell ref="F22:G22"/>
    <mergeCell ref="B24:C24"/>
    <mergeCell ref="B20:C20"/>
    <mergeCell ref="F20:G20"/>
    <mergeCell ref="B12:C12"/>
    <mergeCell ref="F14:G14"/>
    <mergeCell ref="B16:C1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workbookViewId="0">
      <selection activeCell="G24" sqref="G24"/>
    </sheetView>
  </sheetViews>
  <sheetFormatPr defaultRowHeight="15"/>
  <cols>
    <col min="1" max="1" width="4" style="25" customWidth="1"/>
    <col min="2" max="12" width="10.28515625" customWidth="1"/>
    <col min="13" max="13" width="10.28515625" style="33" customWidth="1"/>
    <col min="14" max="15" width="10.28515625" customWidth="1"/>
  </cols>
  <sheetData>
    <row r="1" spans="1:13" ht="40.5" customHeight="1">
      <c r="B1" s="73" t="s">
        <v>10</v>
      </c>
      <c r="C1" s="73"/>
      <c r="D1" s="73"/>
      <c r="E1" s="73"/>
      <c r="F1" s="73"/>
      <c r="G1" s="73"/>
      <c r="H1" s="73"/>
      <c r="I1" s="73"/>
      <c r="J1" s="73"/>
      <c r="K1" s="73"/>
    </row>
    <row r="2" spans="1:13" ht="15.75" thickBot="1"/>
    <row r="3" spans="1:13" ht="30" customHeight="1" thickBot="1">
      <c r="B3" s="22"/>
      <c r="C3" s="64" t="s">
        <v>0</v>
      </c>
      <c r="D3" s="65"/>
      <c r="E3" s="66"/>
      <c r="F3" s="1">
        <v>1</v>
      </c>
      <c r="G3" s="1">
        <v>2</v>
      </c>
      <c r="H3" s="2">
        <v>3</v>
      </c>
      <c r="I3" s="2">
        <v>4</v>
      </c>
      <c r="J3" s="22" t="s">
        <v>1</v>
      </c>
      <c r="K3" s="1" t="s">
        <v>3</v>
      </c>
      <c r="L3" s="19" t="s">
        <v>2</v>
      </c>
    </row>
    <row r="4" spans="1:13" ht="24" customHeight="1">
      <c r="B4" s="67">
        <v>1</v>
      </c>
      <c r="C4" s="68" t="s">
        <v>27</v>
      </c>
      <c r="D4" s="69"/>
      <c r="E4" s="70"/>
      <c r="F4" s="7" t="s">
        <v>7</v>
      </c>
      <c r="G4" s="3" t="str">
        <f ca="1">INDIRECT(ADDRESS(21,6))&amp;":"&amp;INDIRECT(ADDRESS(21,7))</f>
        <v>13:11</v>
      </c>
      <c r="H4" s="3" t="str">
        <f ca="1">INDIRECT(ADDRESS(25,7))&amp;":"&amp;INDIRECT(ADDRESS(25,6))</f>
        <v>13:7</v>
      </c>
      <c r="I4" s="18" t="str">
        <f ca="1">INDIRECT(ADDRESS(16,6))&amp;":"&amp;INDIRECT(ADDRESS(16,7))</f>
        <v>4:13</v>
      </c>
      <c r="J4" s="71">
        <f ca="1">IF(COUNT(F5:I5)=0,"",COUNTIF(F5:I5,"&gt;0")+0.5*COUNTIF(F5:I5,0))</f>
        <v>2</v>
      </c>
      <c r="K4" s="21"/>
      <c r="L4" s="72"/>
    </row>
    <row r="5" spans="1:13" ht="24" customHeight="1">
      <c r="B5" s="63"/>
      <c r="C5" s="54"/>
      <c r="D5" s="55"/>
      <c r="E5" s="56"/>
      <c r="F5" s="11" t="s">
        <v>7</v>
      </c>
      <c r="G5" s="14">
        <f ca="1">IF(LEN(INDIRECT(ADDRESS(ROW()-1, COLUMN())))=1,"",INDIRECT(ADDRESS(21,6))-INDIRECT(ADDRESS(21,7)))</f>
        <v>2</v>
      </c>
      <c r="H5" s="14">
        <f ca="1">IF(LEN(INDIRECT(ADDRESS(ROW()-1, COLUMN())))=1,"",INDIRECT(ADDRESS(25,7))-INDIRECT(ADDRESS(25,6)))</f>
        <v>6</v>
      </c>
      <c r="I5" s="15">
        <f ca="1">IF(LEN(INDIRECT(ADDRESS(ROW()-1, COLUMN())))=1,"",INDIRECT(ADDRESS(16,6))-INDIRECT(ADDRESS(16,7)))</f>
        <v>-9</v>
      </c>
      <c r="J5" s="60"/>
      <c r="K5" s="14">
        <f ca="1">IF(COUNT(F5:I5)=0,"",SUM(F5:I5))</f>
        <v>-1</v>
      </c>
      <c r="L5" s="51"/>
    </row>
    <row r="6" spans="1:13" ht="24" customHeight="1">
      <c r="B6" s="52">
        <v>2</v>
      </c>
      <c r="C6" s="54" t="s">
        <v>28</v>
      </c>
      <c r="D6" s="55"/>
      <c r="E6" s="56"/>
      <c r="F6" s="9" t="str">
        <f ca="1">INDIRECT(ADDRESS(21,7))&amp;":"&amp;INDIRECT(ADDRESS(21,6))</f>
        <v>11:13</v>
      </c>
      <c r="G6" s="5" t="s">
        <v>7</v>
      </c>
      <c r="H6" s="4" t="str">
        <f ca="1">INDIRECT(ADDRESS(17,6))&amp;":"&amp;INDIRECT(ADDRESS(17,7))</f>
        <v>13:5</v>
      </c>
      <c r="I6" s="8" t="str">
        <f ca="1">INDIRECT(ADDRESS(24,6))&amp;":"&amp;INDIRECT(ADDRESS(24,7))</f>
        <v>3:13</v>
      </c>
      <c r="J6" s="60">
        <f ca="1">IF(COUNT(F7:I7)=0,"",COUNTIF(F7:I7,"&gt;0")+0.5*COUNTIF(F7:I7,0))</f>
        <v>1</v>
      </c>
      <c r="K6" s="14"/>
      <c r="L6" s="51"/>
    </row>
    <row r="7" spans="1:13" ht="24" customHeight="1">
      <c r="B7" s="63"/>
      <c r="C7" s="54"/>
      <c r="D7" s="55"/>
      <c r="E7" s="56"/>
      <c r="F7" s="20">
        <f ca="1">IF(LEN(INDIRECT(ADDRESS(ROW()-1, COLUMN())))=1,"",INDIRECT(ADDRESS(21,7))-INDIRECT(ADDRESS(21,6)))</f>
        <v>-2</v>
      </c>
      <c r="G7" s="12" t="s">
        <v>7</v>
      </c>
      <c r="H7" s="14">
        <f ca="1">IF(LEN(INDIRECT(ADDRESS(ROW()-1, COLUMN())))=1,"",INDIRECT(ADDRESS(17,6))-INDIRECT(ADDRESS(17,7)))</f>
        <v>8</v>
      </c>
      <c r="I7" s="15">
        <f ca="1">IF(LEN(INDIRECT(ADDRESS(ROW()-1, COLUMN())))=1,"",INDIRECT(ADDRESS(24,6))-INDIRECT(ADDRESS(24,7)))</f>
        <v>-10</v>
      </c>
      <c r="J7" s="60"/>
      <c r="K7" s="14">
        <f ca="1">IF(COUNT(F7:I7)=0,"",SUM(F7:I7))</f>
        <v>-4</v>
      </c>
      <c r="L7" s="51"/>
    </row>
    <row r="8" spans="1:13" ht="24" customHeight="1">
      <c r="B8" s="52">
        <v>3</v>
      </c>
      <c r="C8" s="54" t="s">
        <v>29</v>
      </c>
      <c r="D8" s="55"/>
      <c r="E8" s="56"/>
      <c r="F8" s="9" t="str">
        <f ca="1">INDIRECT(ADDRESS(25,6))&amp;":"&amp;INDIRECT(ADDRESS(25,7))</f>
        <v>7:13</v>
      </c>
      <c r="G8" s="4" t="str">
        <f ca="1">INDIRECT(ADDRESS(17,7))&amp;":"&amp;INDIRECT(ADDRESS(17,6))</f>
        <v>5:13</v>
      </c>
      <c r="H8" s="5" t="s">
        <v>7</v>
      </c>
      <c r="I8" s="8" t="str">
        <f ca="1">INDIRECT(ADDRESS(20,7))&amp;":"&amp;INDIRECT(ADDRESS(20,6))</f>
        <v>7:13</v>
      </c>
      <c r="J8" s="60">
        <f ca="1">IF(COUNT(F9:I9)=0,"",COUNTIF(F9:I9,"&gt;0")+0.5*COUNTIF(F9:I9,0))</f>
        <v>0</v>
      </c>
      <c r="K8" s="14"/>
      <c r="L8" s="51"/>
    </row>
    <row r="9" spans="1:13" ht="24" customHeight="1">
      <c r="B9" s="63"/>
      <c r="C9" s="54"/>
      <c r="D9" s="55"/>
      <c r="E9" s="56"/>
      <c r="F9" s="20">
        <f ca="1">IF(LEN(INDIRECT(ADDRESS(ROW()-1, COLUMN())))=1,"",INDIRECT(ADDRESS(25,6))-INDIRECT(ADDRESS(25,7)))</f>
        <v>-6</v>
      </c>
      <c r="G9" s="14">
        <f ca="1">IF(LEN(INDIRECT(ADDRESS(ROW()-1, COLUMN())))=1,"",INDIRECT(ADDRESS(17,7))-INDIRECT(ADDRESS(17,6)))</f>
        <v>-8</v>
      </c>
      <c r="H9" s="12" t="s">
        <v>7</v>
      </c>
      <c r="I9" s="15">
        <f ca="1">IF(LEN(INDIRECT(ADDRESS(ROW()-1, COLUMN())))=1,"",INDIRECT(ADDRESS(20,7))-INDIRECT(ADDRESS(20,6)))</f>
        <v>-6</v>
      </c>
      <c r="J9" s="60"/>
      <c r="K9" s="14">
        <f ca="1">IF(COUNT(F9:I9)=0,"",SUM(F9:I9))</f>
        <v>-20</v>
      </c>
      <c r="L9" s="51"/>
    </row>
    <row r="10" spans="1:13" ht="24" customHeight="1">
      <c r="B10" s="52">
        <v>4</v>
      </c>
      <c r="C10" s="54" t="s">
        <v>30</v>
      </c>
      <c r="D10" s="55"/>
      <c r="E10" s="56"/>
      <c r="F10" s="9" t="str">
        <f ca="1">INDIRECT(ADDRESS(16,7))&amp;":"&amp;INDIRECT(ADDRESS(16,6))</f>
        <v>13:4</v>
      </c>
      <c r="G10" s="4" t="str">
        <f ca="1">INDIRECT(ADDRESS(24,7))&amp;":"&amp;INDIRECT(ADDRESS(24,6))</f>
        <v>13:3</v>
      </c>
      <c r="H10" s="4" t="str">
        <f ca="1">INDIRECT(ADDRESS(20,6))&amp;":"&amp;INDIRECT(ADDRESS(20,7))</f>
        <v>13:7</v>
      </c>
      <c r="I10" s="10" t="s">
        <v>7</v>
      </c>
      <c r="J10" s="60">
        <f ca="1">IF(COUNT(F11:I11)=0,"",COUNTIF(F11:I11,"&gt;0")+0.5*COUNTIF(F11:I11,0))</f>
        <v>3</v>
      </c>
      <c r="K10" s="14"/>
      <c r="L10" s="51"/>
    </row>
    <row r="11" spans="1:13" ht="24" customHeight="1" thickBot="1">
      <c r="B11" s="53"/>
      <c r="C11" s="57"/>
      <c r="D11" s="58"/>
      <c r="E11" s="59"/>
      <c r="F11" s="17">
        <f ca="1">IF(LEN(INDIRECT(ADDRESS(ROW()-1, COLUMN())))=1,"",INDIRECT(ADDRESS(16,7))-INDIRECT(ADDRESS(16,6)))</f>
        <v>9</v>
      </c>
      <c r="G11" s="16">
        <f ca="1">IF(LEN(INDIRECT(ADDRESS(ROW()-1, COLUMN())))=1,"",INDIRECT(ADDRESS(24,7))-INDIRECT(ADDRESS(24,6)))</f>
        <v>10</v>
      </c>
      <c r="H11" s="16">
        <f ca="1">IF(LEN(INDIRECT(ADDRESS(ROW()-1, COLUMN())))=1,"",INDIRECT(ADDRESS(20,6))-INDIRECT(ADDRESS(20,7)))</f>
        <v>6</v>
      </c>
      <c r="I11" s="13" t="s">
        <v>7</v>
      </c>
      <c r="J11" s="61"/>
      <c r="K11" s="16">
        <f ca="1">IF(COUNT(F11:I11)=0,"",SUM(F11:I11))</f>
        <v>25</v>
      </c>
      <c r="L11" s="62"/>
    </row>
    <row r="15" spans="1:13" s="36" customFormat="1" ht="30" customHeight="1" thickBot="1">
      <c r="A15" s="35"/>
      <c r="B15" s="50" t="s">
        <v>4</v>
      </c>
      <c r="C15" s="50"/>
      <c r="D15" s="50"/>
      <c r="E15" s="50"/>
      <c r="F15" s="50"/>
      <c r="G15" s="50"/>
      <c r="H15" s="50"/>
      <c r="I15" s="50"/>
      <c r="J15" s="50"/>
      <c r="K15" s="50"/>
      <c r="M15" s="40"/>
    </row>
    <row r="16" spans="1:13" s="36" customFormat="1" ht="30" customHeight="1" thickBot="1">
      <c r="A16" s="35"/>
      <c r="B16" s="41">
        <v>1</v>
      </c>
      <c r="C16" s="47" t="str">
        <f ca="1">IF(ISBLANK(INDIRECT(ADDRESS(B16*2+2,3))),"",INDIRECT(ADDRESS(B16*2+2,3)))</f>
        <v>Копейкина Елена</v>
      </c>
      <c r="D16" s="47"/>
      <c r="E16" s="48"/>
      <c r="F16" s="37">
        <v>4</v>
      </c>
      <c r="G16" s="38">
        <v>13</v>
      </c>
      <c r="H16" s="49" t="str">
        <f ca="1">IF(ISBLANK(INDIRECT(ADDRESS(K16*2+2,3))),"",INDIRECT(ADDRESS(K16*2+2,3)))</f>
        <v>Цветкова Юлия</v>
      </c>
      <c r="I16" s="47"/>
      <c r="J16" s="47"/>
      <c r="K16" s="41">
        <v>4</v>
      </c>
      <c r="L16" s="39" t="s">
        <v>9</v>
      </c>
      <c r="M16" s="42"/>
    </row>
    <row r="17" spans="1:13" s="36" customFormat="1" ht="30" customHeight="1" thickBot="1">
      <c r="A17" s="35"/>
      <c r="B17" s="41">
        <v>2</v>
      </c>
      <c r="C17" s="47" t="str">
        <f ca="1">IF(ISBLANK(INDIRECT(ADDRESS(B17*2+2,3))),"",INDIRECT(ADDRESS(B17*2+2,3)))</f>
        <v>Башкеева Анна</v>
      </c>
      <c r="D17" s="47"/>
      <c r="E17" s="48"/>
      <c r="F17" s="37">
        <v>13</v>
      </c>
      <c r="G17" s="38">
        <v>5</v>
      </c>
      <c r="H17" s="49" t="str">
        <f ca="1">IF(ISBLANK(INDIRECT(ADDRESS(K17*2+2,3))),"",INDIRECT(ADDRESS(K17*2+2,3)))</f>
        <v>Баянзина Вероника</v>
      </c>
      <c r="I17" s="47"/>
      <c r="J17" s="47"/>
      <c r="K17" s="41">
        <v>3</v>
      </c>
      <c r="L17" s="39" t="s">
        <v>9</v>
      </c>
      <c r="M17" s="42"/>
    </row>
    <row r="18" spans="1:13" s="36" customFormat="1" ht="30" customHeight="1">
      <c r="A18" s="35"/>
      <c r="M18" s="42"/>
    </row>
    <row r="19" spans="1:13" s="36" customFormat="1" ht="30" customHeight="1" thickBot="1">
      <c r="A19" s="35"/>
      <c r="B19" s="50" t="s">
        <v>5</v>
      </c>
      <c r="C19" s="50"/>
      <c r="D19" s="50"/>
      <c r="E19" s="50"/>
      <c r="F19" s="50"/>
      <c r="G19" s="50"/>
      <c r="H19" s="50"/>
      <c r="I19" s="50"/>
      <c r="J19" s="50"/>
      <c r="K19" s="50"/>
      <c r="M19" s="42"/>
    </row>
    <row r="20" spans="1:13" s="36" customFormat="1" ht="30" customHeight="1" thickBot="1">
      <c r="A20" s="35"/>
      <c r="B20" s="41">
        <v>4</v>
      </c>
      <c r="C20" s="47" t="str">
        <f ca="1">IF(ISBLANK(INDIRECT(ADDRESS(B20*2+2,3))),"",INDIRECT(ADDRESS(B20*2+2,3)))</f>
        <v>Цветкова Юлия</v>
      </c>
      <c r="D20" s="47"/>
      <c r="E20" s="48"/>
      <c r="F20" s="37">
        <v>13</v>
      </c>
      <c r="G20" s="38">
        <v>7</v>
      </c>
      <c r="H20" s="49" t="str">
        <f ca="1">IF(ISBLANK(INDIRECT(ADDRESS(K20*2+2,3))),"",INDIRECT(ADDRESS(K20*2+2,3)))</f>
        <v>Баянзина Вероника</v>
      </c>
      <c r="I20" s="47"/>
      <c r="J20" s="47"/>
      <c r="K20" s="41">
        <v>3</v>
      </c>
      <c r="L20" s="39" t="s">
        <v>9</v>
      </c>
      <c r="M20" s="42"/>
    </row>
    <row r="21" spans="1:13" s="36" customFormat="1" ht="30" customHeight="1" thickBot="1">
      <c r="A21" s="35"/>
      <c r="B21" s="41">
        <v>1</v>
      </c>
      <c r="C21" s="47" t="str">
        <f ca="1">IF(ISBLANK(INDIRECT(ADDRESS(B21*2+2,3))),"",INDIRECT(ADDRESS(B21*2+2,3)))</f>
        <v>Копейкина Елена</v>
      </c>
      <c r="D21" s="47"/>
      <c r="E21" s="48"/>
      <c r="F21" s="37">
        <v>13</v>
      </c>
      <c r="G21" s="38">
        <v>11</v>
      </c>
      <c r="H21" s="49" t="str">
        <f ca="1">IF(ISBLANK(INDIRECT(ADDRESS(K21*2+2,3))),"",INDIRECT(ADDRESS(K21*2+2,3)))</f>
        <v>Башкеева Анна</v>
      </c>
      <c r="I21" s="47"/>
      <c r="J21" s="47"/>
      <c r="K21" s="41">
        <v>2</v>
      </c>
      <c r="L21" s="39" t="s">
        <v>9</v>
      </c>
      <c r="M21" s="42"/>
    </row>
    <row r="22" spans="1:13" s="36" customFormat="1" ht="30" customHeight="1">
      <c r="A22" s="35"/>
      <c r="M22" s="42"/>
    </row>
    <row r="23" spans="1:13" s="36" customFormat="1" ht="30" customHeight="1" thickBot="1">
      <c r="A23" s="35"/>
      <c r="B23" s="50" t="s">
        <v>6</v>
      </c>
      <c r="C23" s="50"/>
      <c r="D23" s="50"/>
      <c r="E23" s="50"/>
      <c r="F23" s="50"/>
      <c r="G23" s="50"/>
      <c r="H23" s="50"/>
      <c r="I23" s="50"/>
      <c r="J23" s="50"/>
      <c r="K23" s="50"/>
      <c r="M23" s="42"/>
    </row>
    <row r="24" spans="1:13" s="36" customFormat="1" ht="30" customHeight="1" thickBot="1">
      <c r="A24" s="35"/>
      <c r="B24" s="41">
        <v>2</v>
      </c>
      <c r="C24" s="47" t="str">
        <f ca="1">IF(ISBLANK(INDIRECT(ADDRESS(B24*2+2,3))),"",INDIRECT(ADDRESS(B24*2+2,3)))</f>
        <v>Башкеева Анна</v>
      </c>
      <c r="D24" s="47"/>
      <c r="E24" s="48"/>
      <c r="F24" s="37">
        <v>3</v>
      </c>
      <c r="G24" s="38">
        <v>13</v>
      </c>
      <c r="H24" s="49" t="str">
        <f ca="1">IF(ISBLANK(INDIRECT(ADDRESS(K24*2+2,3))),"",INDIRECT(ADDRESS(K24*2+2,3)))</f>
        <v>Цветкова Юлия</v>
      </c>
      <c r="I24" s="47"/>
      <c r="J24" s="47"/>
      <c r="K24" s="41">
        <v>4</v>
      </c>
      <c r="L24" s="39" t="s">
        <v>9</v>
      </c>
      <c r="M24" s="42"/>
    </row>
    <row r="25" spans="1:13" s="36" customFormat="1" ht="30" customHeight="1" thickBot="1">
      <c r="A25" s="35"/>
      <c r="B25" s="41">
        <v>3</v>
      </c>
      <c r="C25" s="47" t="str">
        <f ca="1">IF(ISBLANK(INDIRECT(ADDRESS(B25*2+2,3))),"",INDIRECT(ADDRESS(B25*2+2,3)))</f>
        <v>Баянзина Вероника</v>
      </c>
      <c r="D25" s="47"/>
      <c r="E25" s="48"/>
      <c r="F25" s="37">
        <v>7</v>
      </c>
      <c r="G25" s="38">
        <v>13</v>
      </c>
      <c r="H25" s="49" t="str">
        <f ca="1">IF(ISBLANK(INDIRECT(ADDRESS(K25*2+2,3))),"",INDIRECT(ADDRESS(K25*2+2,3)))</f>
        <v>Копейкина Елена</v>
      </c>
      <c r="I25" s="47"/>
      <c r="J25" s="47"/>
      <c r="K25" s="41">
        <v>1</v>
      </c>
      <c r="L25" s="39" t="s">
        <v>9</v>
      </c>
      <c r="M25" s="42"/>
    </row>
  </sheetData>
  <sheetCalcPr fullCalcOnLoad="1"/>
  <mergeCells count="33">
    <mergeCell ref="B4:B5"/>
    <mergeCell ref="C4:E5"/>
    <mergeCell ref="J4:J5"/>
    <mergeCell ref="L4:L5"/>
    <mergeCell ref="B1:K1"/>
    <mergeCell ref="B6:B7"/>
    <mergeCell ref="C6:E7"/>
    <mergeCell ref="J6:J7"/>
    <mergeCell ref="C16:E16"/>
    <mergeCell ref="H16:J16"/>
    <mergeCell ref="C17:E17"/>
    <mergeCell ref="H17:J17"/>
    <mergeCell ref="L6:L7"/>
    <mergeCell ref="C3:E3"/>
    <mergeCell ref="L8:L9"/>
    <mergeCell ref="B10:B11"/>
    <mergeCell ref="C10:E11"/>
    <mergeCell ref="J10:J11"/>
    <mergeCell ref="L10:L11"/>
    <mergeCell ref="B19:K19"/>
    <mergeCell ref="B8:B9"/>
    <mergeCell ref="C8:E9"/>
    <mergeCell ref="J8:J9"/>
    <mergeCell ref="B15:K15"/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</mergeCells>
  <phoneticPr fontId="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39"/>
  <sheetViews>
    <sheetView zoomScaleNormal="100" workbookViewId="0">
      <selection sqref="A1:X1"/>
    </sheetView>
  </sheetViews>
  <sheetFormatPr defaultRowHeight="12.75"/>
  <cols>
    <col min="1" max="1" width="25.5703125" style="43" customWidth="1"/>
    <col min="2" max="21" width="3.7109375" style="43" customWidth="1"/>
    <col min="22" max="16384" width="9.140625" style="43"/>
  </cols>
  <sheetData>
    <row r="1" spans="1:25" ht="18.75" thickBot="1">
      <c r="A1" s="81" t="s">
        <v>48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5">
      <c r="A2" s="96" t="s">
        <v>31</v>
      </c>
      <c r="B2" s="95" t="s">
        <v>32</v>
      </c>
      <c r="C2" s="95"/>
      <c r="D2" s="95"/>
      <c r="E2" s="95"/>
      <c r="F2" s="95" t="s">
        <v>33</v>
      </c>
      <c r="G2" s="95"/>
      <c r="H2" s="95"/>
      <c r="I2" s="95"/>
      <c r="J2" s="95" t="s">
        <v>34</v>
      </c>
      <c r="K2" s="95"/>
      <c r="L2" s="95"/>
      <c r="M2" s="95"/>
      <c r="N2" s="95" t="s">
        <v>35</v>
      </c>
      <c r="O2" s="95"/>
      <c r="P2" s="95"/>
      <c r="Q2" s="95"/>
      <c r="R2" s="95" t="s">
        <v>36</v>
      </c>
      <c r="S2" s="95"/>
      <c r="T2" s="95"/>
      <c r="U2" s="95"/>
      <c r="V2" s="93" t="s">
        <v>37</v>
      </c>
      <c r="W2" s="93" t="s">
        <v>38</v>
      </c>
      <c r="X2" s="91" t="s">
        <v>39</v>
      </c>
      <c r="Y2" s="89"/>
    </row>
    <row r="3" spans="1:25">
      <c r="A3" s="97"/>
      <c r="B3" s="44" t="s">
        <v>40</v>
      </c>
      <c r="C3" s="44" t="s">
        <v>41</v>
      </c>
      <c r="D3" s="44" t="s">
        <v>42</v>
      </c>
      <c r="E3" s="44" t="s">
        <v>43</v>
      </c>
      <c r="F3" s="44" t="s">
        <v>40</v>
      </c>
      <c r="G3" s="44" t="s">
        <v>41</v>
      </c>
      <c r="H3" s="44" t="s">
        <v>42</v>
      </c>
      <c r="I3" s="44" t="s">
        <v>43</v>
      </c>
      <c r="J3" s="44" t="s">
        <v>40</v>
      </c>
      <c r="K3" s="44" t="s">
        <v>41</v>
      </c>
      <c r="L3" s="44" t="s">
        <v>42</v>
      </c>
      <c r="M3" s="44" t="s">
        <v>43</v>
      </c>
      <c r="N3" s="44" t="s">
        <v>40</v>
      </c>
      <c r="O3" s="44" t="s">
        <v>41</v>
      </c>
      <c r="P3" s="44" t="s">
        <v>42</v>
      </c>
      <c r="Q3" s="44" t="s">
        <v>43</v>
      </c>
      <c r="R3" s="44" t="s">
        <v>40</v>
      </c>
      <c r="S3" s="44" t="s">
        <v>41</v>
      </c>
      <c r="T3" s="44" t="s">
        <v>42</v>
      </c>
      <c r="U3" s="44" t="s">
        <v>43</v>
      </c>
      <c r="V3" s="94"/>
      <c r="W3" s="94"/>
      <c r="X3" s="92"/>
      <c r="Y3" s="89"/>
    </row>
    <row r="4" spans="1:25">
      <c r="A4" s="88" t="s">
        <v>25</v>
      </c>
      <c r="B4" s="44">
        <v>0</v>
      </c>
      <c r="C4" s="44">
        <v>0</v>
      </c>
      <c r="D4" s="44">
        <v>0</v>
      </c>
      <c r="E4" s="44">
        <v>0</v>
      </c>
      <c r="F4" s="44">
        <v>3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4">
        <v>0</v>
      </c>
      <c r="S4" s="44">
        <v>0</v>
      </c>
      <c r="T4" s="44">
        <v>0</v>
      </c>
      <c r="U4" s="44">
        <v>0</v>
      </c>
      <c r="V4" s="44">
        <v>3</v>
      </c>
      <c r="W4" s="83">
        <v>13</v>
      </c>
      <c r="X4" s="84">
        <v>4</v>
      </c>
      <c r="Y4" s="90"/>
    </row>
    <row r="5" spans="1:25">
      <c r="A5" s="82"/>
      <c r="B5" s="44">
        <v>0</v>
      </c>
      <c r="C5" s="44">
        <v>5</v>
      </c>
      <c r="D5" s="44">
        <v>0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4">
        <v>5</v>
      </c>
      <c r="K5" s="44">
        <v>0</v>
      </c>
      <c r="L5" s="44">
        <v>0</v>
      </c>
      <c r="M5" s="44">
        <v>0</v>
      </c>
      <c r="N5" s="44">
        <v>0</v>
      </c>
      <c r="O5" s="44">
        <v>0</v>
      </c>
      <c r="P5" s="44">
        <v>0</v>
      </c>
      <c r="Q5" s="44">
        <v>0</v>
      </c>
      <c r="R5" s="44">
        <v>0</v>
      </c>
      <c r="S5" s="44">
        <v>0</v>
      </c>
      <c r="T5" s="44">
        <v>0</v>
      </c>
      <c r="U5" s="44">
        <v>0</v>
      </c>
      <c r="V5" s="44">
        <v>10</v>
      </c>
      <c r="W5" s="83"/>
      <c r="X5" s="84"/>
      <c r="Y5" s="90"/>
    </row>
    <row r="6" spans="1:25">
      <c r="A6" s="88" t="s">
        <v>49</v>
      </c>
      <c r="B6" s="44">
        <v>5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1</v>
      </c>
      <c r="R6" s="44">
        <v>0</v>
      </c>
      <c r="S6" s="44">
        <v>0</v>
      </c>
      <c r="T6" s="44">
        <v>0</v>
      </c>
      <c r="U6" s="44">
        <v>0</v>
      </c>
      <c r="V6" s="44">
        <v>6</v>
      </c>
      <c r="W6" s="83">
        <v>10</v>
      </c>
      <c r="X6" s="84">
        <v>6</v>
      </c>
      <c r="Y6" s="90"/>
    </row>
    <row r="7" spans="1:25">
      <c r="A7" s="82"/>
      <c r="B7" s="44">
        <v>3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1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4">
        <v>4</v>
      </c>
      <c r="W7" s="83"/>
      <c r="X7" s="84"/>
      <c r="Y7" s="90"/>
    </row>
    <row r="8" spans="1:25">
      <c r="A8" s="88" t="s">
        <v>23</v>
      </c>
      <c r="B8" s="44">
        <v>0</v>
      </c>
      <c r="C8" s="44">
        <v>0</v>
      </c>
      <c r="D8" s="44">
        <v>3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1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4</v>
      </c>
      <c r="W8" s="83">
        <v>19</v>
      </c>
      <c r="X8" s="84">
        <v>3</v>
      </c>
      <c r="Y8" s="90"/>
    </row>
    <row r="9" spans="1:25">
      <c r="A9" s="82"/>
      <c r="B9" s="44">
        <v>0</v>
      </c>
      <c r="C9" s="44">
        <v>5</v>
      </c>
      <c r="D9" s="44">
        <v>0</v>
      </c>
      <c r="E9" s="44">
        <v>5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5</v>
      </c>
      <c r="U9" s="44">
        <v>0</v>
      </c>
      <c r="V9" s="44">
        <v>15</v>
      </c>
      <c r="W9" s="83"/>
      <c r="X9" s="84"/>
      <c r="Y9" s="90"/>
    </row>
    <row r="10" spans="1:25">
      <c r="A10" s="88" t="s">
        <v>16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3</v>
      </c>
      <c r="S10" s="44">
        <v>0</v>
      </c>
      <c r="T10" s="44">
        <v>0</v>
      </c>
      <c r="U10" s="44">
        <v>0</v>
      </c>
      <c r="V10" s="44">
        <v>3</v>
      </c>
      <c r="W10" s="83">
        <v>3</v>
      </c>
      <c r="X10" s="84">
        <v>8</v>
      </c>
    </row>
    <row r="11" spans="1:25">
      <c r="A11" s="82"/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83"/>
      <c r="X11" s="84"/>
    </row>
    <row r="12" spans="1:25">
      <c r="A12" s="88" t="s">
        <v>50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1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1</v>
      </c>
      <c r="W12" s="83">
        <v>1</v>
      </c>
      <c r="X12" s="84">
        <v>9</v>
      </c>
    </row>
    <row r="13" spans="1:25">
      <c r="A13" s="82"/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83"/>
      <c r="X13" s="84"/>
    </row>
    <row r="14" spans="1:25">
      <c r="A14" s="88" t="s">
        <v>24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3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3</v>
      </c>
      <c r="W14" s="83">
        <v>5</v>
      </c>
      <c r="X14" s="84">
        <v>7</v>
      </c>
    </row>
    <row r="15" spans="1:25">
      <c r="A15" s="82"/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1</v>
      </c>
      <c r="L15" s="44">
        <v>0</v>
      </c>
      <c r="M15" s="44">
        <v>1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2</v>
      </c>
      <c r="W15" s="83"/>
      <c r="X15" s="84"/>
    </row>
    <row r="16" spans="1:25">
      <c r="A16" s="88" t="s">
        <v>22</v>
      </c>
      <c r="B16" s="44">
        <v>3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1</v>
      </c>
      <c r="M16" s="44">
        <v>0</v>
      </c>
      <c r="N16" s="44">
        <v>0</v>
      </c>
      <c r="O16" s="44">
        <v>1</v>
      </c>
      <c r="P16" s="44">
        <v>0</v>
      </c>
      <c r="Q16" s="44">
        <v>0</v>
      </c>
      <c r="R16" s="44">
        <v>0</v>
      </c>
      <c r="S16" s="44">
        <v>0</v>
      </c>
      <c r="T16" s="44">
        <v>3</v>
      </c>
      <c r="U16" s="44">
        <v>0</v>
      </c>
      <c r="V16" s="44">
        <v>8</v>
      </c>
      <c r="W16" s="83">
        <v>13</v>
      </c>
      <c r="X16" s="84">
        <v>5</v>
      </c>
    </row>
    <row r="17" spans="1:24">
      <c r="A17" s="82"/>
      <c r="B17" s="44">
        <v>0</v>
      </c>
      <c r="C17" s="44">
        <v>0</v>
      </c>
      <c r="D17" s="44">
        <v>3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1</v>
      </c>
      <c r="K17" s="44">
        <v>0</v>
      </c>
      <c r="L17" s="44">
        <v>1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5</v>
      </c>
      <c r="W17" s="83"/>
      <c r="X17" s="84"/>
    </row>
    <row r="18" spans="1:24">
      <c r="A18" s="88" t="s">
        <v>26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5</v>
      </c>
      <c r="L18" s="44">
        <v>5</v>
      </c>
      <c r="M18" s="44">
        <v>0</v>
      </c>
      <c r="N18" s="44">
        <v>0</v>
      </c>
      <c r="O18" s="44">
        <v>3</v>
      </c>
      <c r="P18" s="44">
        <v>3</v>
      </c>
      <c r="Q18" s="44">
        <v>1</v>
      </c>
      <c r="R18" s="44">
        <v>0</v>
      </c>
      <c r="S18" s="44">
        <v>0</v>
      </c>
      <c r="T18" s="44">
        <v>5</v>
      </c>
      <c r="U18" s="44">
        <v>0</v>
      </c>
      <c r="V18" s="44">
        <v>22</v>
      </c>
      <c r="W18" s="83">
        <v>38</v>
      </c>
      <c r="X18" s="84">
        <v>1</v>
      </c>
    </row>
    <row r="19" spans="1:24">
      <c r="A19" s="82"/>
      <c r="B19" s="44">
        <v>0</v>
      </c>
      <c r="C19" s="44">
        <v>0</v>
      </c>
      <c r="D19" s="44">
        <v>3</v>
      </c>
      <c r="E19" s="44">
        <v>0</v>
      </c>
      <c r="F19" s="44">
        <v>3</v>
      </c>
      <c r="G19" s="44">
        <v>0</v>
      </c>
      <c r="H19" s="44">
        <v>0</v>
      </c>
      <c r="I19" s="44">
        <v>3</v>
      </c>
      <c r="J19" s="44">
        <v>0</v>
      </c>
      <c r="K19" s="44">
        <v>1</v>
      </c>
      <c r="L19" s="44">
        <v>0</v>
      </c>
      <c r="M19" s="44">
        <v>0</v>
      </c>
      <c r="N19" s="44">
        <v>3</v>
      </c>
      <c r="O19" s="44">
        <v>0</v>
      </c>
      <c r="P19" s="44">
        <v>0</v>
      </c>
      <c r="Q19" s="44">
        <v>3</v>
      </c>
      <c r="R19" s="44">
        <v>0</v>
      </c>
      <c r="S19" s="44">
        <v>0</v>
      </c>
      <c r="T19" s="44">
        <v>0</v>
      </c>
      <c r="U19" s="44">
        <v>0</v>
      </c>
      <c r="V19" s="44">
        <v>16</v>
      </c>
      <c r="W19" s="83"/>
      <c r="X19" s="84"/>
    </row>
    <row r="20" spans="1:24">
      <c r="A20" s="88" t="s">
        <v>20</v>
      </c>
      <c r="B20" s="44">
        <v>3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1</v>
      </c>
      <c r="J20" s="44">
        <v>0</v>
      </c>
      <c r="K20" s="44">
        <v>1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3</v>
      </c>
      <c r="R20" s="44">
        <v>0</v>
      </c>
      <c r="S20" s="44">
        <v>0</v>
      </c>
      <c r="T20" s="44">
        <v>3</v>
      </c>
      <c r="U20" s="44">
        <v>3</v>
      </c>
      <c r="V20" s="44">
        <v>14</v>
      </c>
      <c r="W20" s="83">
        <v>29</v>
      </c>
      <c r="X20" s="84">
        <v>2</v>
      </c>
    </row>
    <row r="21" spans="1:24">
      <c r="A21" s="82"/>
      <c r="B21" s="44">
        <v>0</v>
      </c>
      <c r="C21" s="44">
        <v>0</v>
      </c>
      <c r="D21" s="44">
        <v>0</v>
      </c>
      <c r="E21" s="44">
        <v>5</v>
      </c>
      <c r="F21" s="44">
        <v>0</v>
      </c>
      <c r="G21" s="44">
        <v>0</v>
      </c>
      <c r="H21" s="44">
        <v>0</v>
      </c>
      <c r="I21" s="44">
        <v>5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5</v>
      </c>
      <c r="S21" s="44">
        <v>0</v>
      </c>
      <c r="T21" s="44">
        <v>0</v>
      </c>
      <c r="U21" s="44">
        <v>0</v>
      </c>
      <c r="V21" s="44">
        <v>15</v>
      </c>
      <c r="W21" s="83"/>
      <c r="X21" s="84"/>
    </row>
    <row r="22" spans="1:24">
      <c r="A22" s="82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83"/>
      <c r="X22" s="84"/>
    </row>
    <row r="23" spans="1:24">
      <c r="A23" s="82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83"/>
      <c r="X23" s="84"/>
    </row>
    <row r="24" spans="1:24">
      <c r="A24" s="82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83"/>
      <c r="X24" s="84"/>
    </row>
    <row r="25" spans="1:24">
      <c r="A25" s="82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83"/>
      <c r="X25" s="84"/>
    </row>
    <row r="26" spans="1:24">
      <c r="A26" s="82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83"/>
      <c r="X26" s="84"/>
    </row>
    <row r="27" spans="1:24">
      <c r="A27" s="82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83"/>
      <c r="X27" s="84"/>
    </row>
    <row r="28" spans="1:24">
      <c r="A28" s="82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83"/>
      <c r="X28" s="84"/>
    </row>
    <row r="29" spans="1:24">
      <c r="A29" s="82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83"/>
      <c r="X29" s="84"/>
    </row>
    <row r="30" spans="1:24">
      <c r="A30" s="82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83"/>
      <c r="X30" s="84"/>
    </row>
    <row r="31" spans="1:24">
      <c r="A31" s="82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83"/>
      <c r="X31" s="84"/>
    </row>
    <row r="32" spans="1:24">
      <c r="A32" s="82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83"/>
      <c r="X32" s="84"/>
    </row>
    <row r="33" spans="1:24">
      <c r="A33" s="82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83"/>
      <c r="X33" s="84"/>
    </row>
    <row r="34" spans="1:24">
      <c r="A34" s="82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83"/>
      <c r="X34" s="84"/>
    </row>
    <row r="35" spans="1:24" ht="13.5" thickBot="1">
      <c r="A35" s="8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86"/>
      <c r="X35" s="87"/>
    </row>
    <row r="37" spans="1:24">
      <c r="A37" s="43" t="s">
        <v>44</v>
      </c>
      <c r="B37" s="43" t="s">
        <v>45</v>
      </c>
      <c r="H37" s="43" t="s">
        <v>46</v>
      </c>
    </row>
    <row r="39" spans="1:24">
      <c r="A39" s="43" t="s">
        <v>47</v>
      </c>
      <c r="B39" s="43" t="s">
        <v>45</v>
      </c>
      <c r="H39" s="46" t="s">
        <v>51</v>
      </c>
    </row>
  </sheetData>
  <mergeCells count="62">
    <mergeCell ref="W4:W5"/>
    <mergeCell ref="B2:E2"/>
    <mergeCell ref="F2:I2"/>
    <mergeCell ref="J2:M2"/>
    <mergeCell ref="N2:Q2"/>
    <mergeCell ref="A8:A9"/>
    <mergeCell ref="W8:W9"/>
    <mergeCell ref="X8:X9"/>
    <mergeCell ref="A6:A7"/>
    <mergeCell ref="W6:W7"/>
    <mergeCell ref="V2:V3"/>
    <mergeCell ref="W2:W3"/>
    <mergeCell ref="R2:U2"/>
    <mergeCell ref="A2:A3"/>
    <mergeCell ref="A4:A5"/>
    <mergeCell ref="Y2:Y3"/>
    <mergeCell ref="Y4:Y5"/>
    <mergeCell ref="Y6:Y7"/>
    <mergeCell ref="Y8:Y9"/>
    <mergeCell ref="X2:X3"/>
    <mergeCell ref="X4:X5"/>
    <mergeCell ref="X6:X7"/>
    <mergeCell ref="A14:A15"/>
    <mergeCell ref="W14:W15"/>
    <mergeCell ref="X14:X15"/>
    <mergeCell ref="A10:A11"/>
    <mergeCell ref="W10:W11"/>
    <mergeCell ref="X10:X11"/>
    <mergeCell ref="A12:A13"/>
    <mergeCell ref="W12:W13"/>
    <mergeCell ref="X12:X13"/>
    <mergeCell ref="A16:A17"/>
    <mergeCell ref="W16:W17"/>
    <mergeCell ref="X16:X17"/>
    <mergeCell ref="A18:A19"/>
    <mergeCell ref="W18:W19"/>
    <mergeCell ref="X18:X19"/>
    <mergeCell ref="A20:A21"/>
    <mergeCell ref="W20:W21"/>
    <mergeCell ref="X20:X21"/>
    <mergeCell ref="A22:A23"/>
    <mergeCell ref="W22:W23"/>
    <mergeCell ref="X22:X23"/>
    <mergeCell ref="A34:A35"/>
    <mergeCell ref="W34:W35"/>
    <mergeCell ref="X34:X35"/>
    <mergeCell ref="A28:A29"/>
    <mergeCell ref="W28:W29"/>
    <mergeCell ref="X28:X29"/>
    <mergeCell ref="A30:A31"/>
    <mergeCell ref="W30:W31"/>
    <mergeCell ref="X30:X31"/>
    <mergeCell ref="A1:X1"/>
    <mergeCell ref="A32:A33"/>
    <mergeCell ref="W32:W33"/>
    <mergeCell ref="X32:X33"/>
    <mergeCell ref="X24:X25"/>
    <mergeCell ref="W24:W25"/>
    <mergeCell ref="A24:A25"/>
    <mergeCell ref="A26:A27"/>
    <mergeCell ref="W26:W27"/>
    <mergeCell ref="X26:X27"/>
  </mergeCells>
  <phoneticPr fontId="1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Y39"/>
  <sheetViews>
    <sheetView tabSelected="1" zoomScaleNormal="100" workbookViewId="0">
      <selection activeCell="X14" sqref="X14:X15"/>
    </sheetView>
  </sheetViews>
  <sheetFormatPr defaultRowHeight="12.75"/>
  <cols>
    <col min="1" max="1" width="25.5703125" style="43" customWidth="1"/>
    <col min="2" max="21" width="3.7109375" style="43" customWidth="1"/>
    <col min="22" max="16384" width="9.140625" style="43"/>
  </cols>
  <sheetData>
    <row r="1" spans="1:25" ht="18.75" thickBot="1">
      <c r="A1" s="81" t="s">
        <v>48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5">
      <c r="A2" s="96" t="s">
        <v>31</v>
      </c>
      <c r="B2" s="95" t="s">
        <v>32</v>
      </c>
      <c r="C2" s="95"/>
      <c r="D2" s="95"/>
      <c r="E2" s="95"/>
      <c r="F2" s="95" t="s">
        <v>33</v>
      </c>
      <c r="G2" s="95"/>
      <c r="H2" s="95"/>
      <c r="I2" s="95"/>
      <c r="J2" s="95" t="s">
        <v>34</v>
      </c>
      <c r="K2" s="95"/>
      <c r="L2" s="95"/>
      <c r="M2" s="95"/>
      <c r="N2" s="95" t="s">
        <v>35</v>
      </c>
      <c r="O2" s="95"/>
      <c r="P2" s="95"/>
      <c r="Q2" s="95"/>
      <c r="R2" s="95" t="s">
        <v>36</v>
      </c>
      <c r="S2" s="95"/>
      <c r="T2" s="95"/>
      <c r="U2" s="95"/>
      <c r="V2" s="93" t="s">
        <v>37</v>
      </c>
      <c r="W2" s="93" t="s">
        <v>38</v>
      </c>
      <c r="X2" s="91" t="s">
        <v>39</v>
      </c>
      <c r="Y2" s="89"/>
    </row>
    <row r="3" spans="1:25">
      <c r="A3" s="97"/>
      <c r="B3" s="44" t="s">
        <v>40</v>
      </c>
      <c r="C3" s="44" t="s">
        <v>41</v>
      </c>
      <c r="D3" s="44" t="s">
        <v>42</v>
      </c>
      <c r="E3" s="44" t="s">
        <v>43</v>
      </c>
      <c r="F3" s="44" t="s">
        <v>40</v>
      </c>
      <c r="G3" s="44" t="s">
        <v>41</v>
      </c>
      <c r="H3" s="44" t="s">
        <v>42</v>
      </c>
      <c r="I3" s="44" t="s">
        <v>43</v>
      </c>
      <c r="J3" s="44" t="s">
        <v>40</v>
      </c>
      <c r="K3" s="44" t="s">
        <v>41</v>
      </c>
      <c r="L3" s="44" t="s">
        <v>42</v>
      </c>
      <c r="M3" s="44" t="s">
        <v>43</v>
      </c>
      <c r="N3" s="44" t="s">
        <v>40</v>
      </c>
      <c r="O3" s="44" t="s">
        <v>41</v>
      </c>
      <c r="P3" s="44" t="s">
        <v>42</v>
      </c>
      <c r="Q3" s="44" t="s">
        <v>43</v>
      </c>
      <c r="R3" s="44" t="s">
        <v>40</v>
      </c>
      <c r="S3" s="44" t="s">
        <v>41</v>
      </c>
      <c r="T3" s="44" t="s">
        <v>42</v>
      </c>
      <c r="U3" s="44" t="s">
        <v>43</v>
      </c>
      <c r="V3" s="94"/>
      <c r="W3" s="94"/>
      <c r="X3" s="92"/>
      <c r="Y3" s="89"/>
    </row>
    <row r="4" spans="1:25">
      <c r="A4" s="88" t="s">
        <v>52</v>
      </c>
      <c r="B4" s="44">
        <v>3</v>
      </c>
      <c r="C4" s="44">
        <v>0</v>
      </c>
      <c r="D4" s="44">
        <v>0</v>
      </c>
      <c r="E4" s="44">
        <v>0</v>
      </c>
      <c r="F4" s="44">
        <v>1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4">
        <v>0</v>
      </c>
      <c r="S4" s="44">
        <v>0</v>
      </c>
      <c r="T4" s="44">
        <v>0</v>
      </c>
      <c r="U4" s="44">
        <v>0</v>
      </c>
      <c r="V4" s="44">
        <v>4</v>
      </c>
      <c r="W4" s="83">
        <v>7</v>
      </c>
      <c r="X4" s="84">
        <v>4</v>
      </c>
      <c r="Y4" s="90"/>
    </row>
    <row r="5" spans="1:25">
      <c r="A5" s="82"/>
      <c r="B5" s="44">
        <v>0</v>
      </c>
      <c r="C5" s="44">
        <v>0</v>
      </c>
      <c r="D5" s="44">
        <v>0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4">
        <v>3</v>
      </c>
      <c r="K5" s="44">
        <v>0</v>
      </c>
      <c r="L5" s="44">
        <v>0</v>
      </c>
      <c r="M5" s="44">
        <v>0</v>
      </c>
      <c r="N5" s="44">
        <v>0</v>
      </c>
      <c r="O5" s="44">
        <v>0</v>
      </c>
      <c r="P5" s="44">
        <v>0</v>
      </c>
      <c r="Q5" s="44">
        <v>0</v>
      </c>
      <c r="R5" s="44">
        <v>0</v>
      </c>
      <c r="S5" s="44">
        <v>0</v>
      </c>
      <c r="T5" s="44">
        <v>0</v>
      </c>
      <c r="U5" s="44">
        <v>0</v>
      </c>
      <c r="V5" s="44">
        <v>3</v>
      </c>
      <c r="W5" s="83"/>
      <c r="X5" s="84"/>
      <c r="Y5" s="90"/>
    </row>
    <row r="6" spans="1:25">
      <c r="A6" s="88" t="s">
        <v>53</v>
      </c>
      <c r="B6" s="44">
        <v>0</v>
      </c>
      <c r="C6" s="44">
        <v>0</v>
      </c>
      <c r="D6" s="44">
        <v>0</v>
      </c>
      <c r="E6" s="44">
        <v>0</v>
      </c>
      <c r="F6" s="44">
        <v>1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5</v>
      </c>
      <c r="M6" s="44">
        <v>3</v>
      </c>
      <c r="N6" s="44">
        <v>0</v>
      </c>
      <c r="O6" s="44">
        <v>0</v>
      </c>
      <c r="P6" s="44">
        <v>0</v>
      </c>
      <c r="Q6" s="44">
        <v>0</v>
      </c>
      <c r="R6" s="44">
        <v>0</v>
      </c>
      <c r="S6" s="44">
        <v>0</v>
      </c>
      <c r="T6" s="44">
        <v>0</v>
      </c>
      <c r="U6" s="44">
        <v>0</v>
      </c>
      <c r="V6" s="44">
        <v>9</v>
      </c>
      <c r="W6" s="83">
        <v>12</v>
      </c>
      <c r="X6" s="84">
        <v>2</v>
      </c>
      <c r="Y6" s="90"/>
    </row>
    <row r="7" spans="1:25">
      <c r="A7" s="82"/>
      <c r="B7" s="44">
        <v>0</v>
      </c>
      <c r="C7" s="44">
        <v>0</v>
      </c>
      <c r="D7" s="44">
        <v>3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4">
        <v>3</v>
      </c>
      <c r="W7" s="83"/>
      <c r="X7" s="84"/>
      <c r="Y7" s="90"/>
    </row>
    <row r="8" spans="1:25">
      <c r="A8" s="88" t="s">
        <v>54</v>
      </c>
      <c r="B8" s="44">
        <v>0</v>
      </c>
      <c r="C8" s="44">
        <v>1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5</v>
      </c>
      <c r="U8" s="44">
        <v>0</v>
      </c>
      <c r="V8" s="44">
        <v>6</v>
      </c>
      <c r="W8" s="83">
        <v>15</v>
      </c>
      <c r="X8" s="84">
        <v>1</v>
      </c>
      <c r="Y8" s="90"/>
    </row>
    <row r="9" spans="1:25">
      <c r="A9" s="82"/>
      <c r="B9" s="44">
        <v>5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3</v>
      </c>
      <c r="K9" s="44">
        <v>0</v>
      </c>
      <c r="L9" s="44">
        <v>0</v>
      </c>
      <c r="M9" s="44">
        <v>0</v>
      </c>
      <c r="N9" s="44">
        <v>1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9</v>
      </c>
      <c r="W9" s="83"/>
      <c r="X9" s="84"/>
      <c r="Y9" s="90"/>
    </row>
    <row r="10" spans="1:25">
      <c r="A10" s="88" t="s">
        <v>55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5</v>
      </c>
      <c r="T10" s="44">
        <v>0</v>
      </c>
      <c r="U10" s="44">
        <v>0</v>
      </c>
      <c r="V10" s="44">
        <v>5</v>
      </c>
      <c r="W10" s="83">
        <v>6</v>
      </c>
      <c r="X10" s="84">
        <v>5</v>
      </c>
    </row>
    <row r="11" spans="1:25">
      <c r="A11" s="82"/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1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1</v>
      </c>
      <c r="W11" s="83"/>
      <c r="X11" s="84"/>
    </row>
    <row r="12" spans="1:25">
      <c r="A12" s="88" t="s">
        <v>56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83">
        <v>0</v>
      </c>
      <c r="X12" s="98" t="s">
        <v>58</v>
      </c>
    </row>
    <row r="13" spans="1:25">
      <c r="A13" s="82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83"/>
      <c r="X13" s="84"/>
    </row>
    <row r="14" spans="1:25">
      <c r="A14" s="88" t="s">
        <v>57</v>
      </c>
      <c r="B14" s="44">
        <v>3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3</v>
      </c>
      <c r="W14" s="83">
        <v>11</v>
      </c>
      <c r="X14" s="84">
        <v>3</v>
      </c>
    </row>
    <row r="15" spans="1:25">
      <c r="A15" s="82"/>
      <c r="B15" s="44">
        <v>5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3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8</v>
      </c>
      <c r="W15" s="83"/>
      <c r="X15" s="84"/>
    </row>
    <row r="16" spans="1:25">
      <c r="A16" s="82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83"/>
      <c r="X16" s="84"/>
    </row>
    <row r="17" spans="1:24">
      <c r="A17" s="82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83"/>
      <c r="X17" s="84"/>
    </row>
    <row r="18" spans="1:24">
      <c r="A18" s="82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83"/>
      <c r="X18" s="84"/>
    </row>
    <row r="19" spans="1:24">
      <c r="A19" s="82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83"/>
      <c r="X19" s="84"/>
    </row>
    <row r="20" spans="1:24">
      <c r="A20" s="82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83"/>
      <c r="X20" s="84"/>
    </row>
    <row r="21" spans="1:24">
      <c r="A21" s="82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83"/>
      <c r="X21" s="84"/>
    </row>
    <row r="22" spans="1:24">
      <c r="A22" s="82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83"/>
      <c r="X22" s="84"/>
    </row>
    <row r="23" spans="1:24">
      <c r="A23" s="82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83"/>
      <c r="X23" s="84"/>
    </row>
    <row r="24" spans="1:24">
      <c r="A24" s="82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83"/>
      <c r="X24" s="84"/>
    </row>
    <row r="25" spans="1:24">
      <c r="A25" s="82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83"/>
      <c r="X25" s="84"/>
    </row>
    <row r="26" spans="1:24">
      <c r="A26" s="82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83"/>
      <c r="X26" s="84"/>
    </row>
    <row r="27" spans="1:24">
      <c r="A27" s="82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83"/>
      <c r="X27" s="84"/>
    </row>
    <row r="28" spans="1:24">
      <c r="A28" s="82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83"/>
      <c r="X28" s="84"/>
    </row>
    <row r="29" spans="1:24">
      <c r="A29" s="82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83"/>
      <c r="X29" s="84"/>
    </row>
    <row r="30" spans="1:24">
      <c r="A30" s="82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83"/>
      <c r="X30" s="84"/>
    </row>
    <row r="31" spans="1:24">
      <c r="A31" s="82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83"/>
      <c r="X31" s="84"/>
    </row>
    <row r="32" spans="1:24">
      <c r="A32" s="82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83"/>
      <c r="X32" s="84"/>
    </row>
    <row r="33" spans="1:24">
      <c r="A33" s="82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83"/>
      <c r="X33" s="84"/>
    </row>
    <row r="34" spans="1:24">
      <c r="A34" s="82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83"/>
      <c r="X34" s="84"/>
    </row>
    <row r="35" spans="1:24" ht="13.5" thickBot="1">
      <c r="A35" s="8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86"/>
      <c r="X35" s="87"/>
    </row>
    <row r="37" spans="1:24">
      <c r="A37" s="43" t="s">
        <v>44</v>
      </c>
      <c r="B37" s="43" t="s">
        <v>45</v>
      </c>
      <c r="H37" s="43" t="s">
        <v>46</v>
      </c>
    </row>
    <row r="39" spans="1:24">
      <c r="A39" s="43" t="s">
        <v>47</v>
      </c>
      <c r="B39" s="43" t="s">
        <v>45</v>
      </c>
      <c r="H39" s="46" t="s">
        <v>51</v>
      </c>
    </row>
  </sheetData>
  <mergeCells count="62">
    <mergeCell ref="W26:W27"/>
    <mergeCell ref="X26:X27"/>
    <mergeCell ref="W30:W31"/>
    <mergeCell ref="X30:X31"/>
    <mergeCell ref="A1:X1"/>
    <mergeCell ref="A32:A33"/>
    <mergeCell ref="W32:W33"/>
    <mergeCell ref="X32:X33"/>
    <mergeCell ref="X24:X25"/>
    <mergeCell ref="W24:W25"/>
    <mergeCell ref="A24:A25"/>
    <mergeCell ref="A26:A27"/>
    <mergeCell ref="A22:A23"/>
    <mergeCell ref="W22:W23"/>
    <mergeCell ref="X22:X23"/>
    <mergeCell ref="A34:A35"/>
    <mergeCell ref="W34:W35"/>
    <mergeCell ref="X34:X35"/>
    <mergeCell ref="A28:A29"/>
    <mergeCell ref="W28:W29"/>
    <mergeCell ref="X28:X29"/>
    <mergeCell ref="A30:A31"/>
    <mergeCell ref="A18:A19"/>
    <mergeCell ref="W18:W19"/>
    <mergeCell ref="X18:X19"/>
    <mergeCell ref="A20:A21"/>
    <mergeCell ref="W20:W21"/>
    <mergeCell ref="X20:X21"/>
    <mergeCell ref="A12:A13"/>
    <mergeCell ref="W12:W13"/>
    <mergeCell ref="X12:X13"/>
    <mergeCell ref="A16:A17"/>
    <mergeCell ref="W16:W17"/>
    <mergeCell ref="X16:X17"/>
    <mergeCell ref="Y2:Y3"/>
    <mergeCell ref="Y4:Y5"/>
    <mergeCell ref="Y6:Y7"/>
    <mergeCell ref="Y8:Y9"/>
    <mergeCell ref="A14:A15"/>
    <mergeCell ref="W14:W15"/>
    <mergeCell ref="X14:X15"/>
    <mergeCell ref="A10:A11"/>
    <mergeCell ref="W10:W11"/>
    <mergeCell ref="X10:X11"/>
    <mergeCell ref="X2:X3"/>
    <mergeCell ref="X4:X5"/>
    <mergeCell ref="X6:X7"/>
    <mergeCell ref="A8:A9"/>
    <mergeCell ref="W8:W9"/>
    <mergeCell ref="X8:X9"/>
    <mergeCell ref="A6:A7"/>
    <mergeCell ref="W6:W7"/>
    <mergeCell ref="V2:V3"/>
    <mergeCell ref="W2:W3"/>
    <mergeCell ref="R2:U2"/>
    <mergeCell ref="A2:A3"/>
    <mergeCell ref="A4:A5"/>
    <mergeCell ref="W4:W5"/>
    <mergeCell ref="B2:E2"/>
    <mergeCell ref="F2:I2"/>
    <mergeCell ref="J2:M2"/>
    <mergeCell ref="N2:Q2"/>
  </mergeCells>
  <phoneticPr fontId="1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"/>
  <dimension ref="A1:AB67"/>
  <sheetViews>
    <sheetView topLeftCell="K7" workbookViewId="0">
      <selection activeCell="L28" sqref="L28:S43"/>
    </sheetView>
  </sheetViews>
  <sheetFormatPr defaultRowHeight="15"/>
  <cols>
    <col min="9" max="10" width="9.140625" style="6"/>
  </cols>
  <sheetData>
    <row r="1" spans="1:28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>
      <c r="I24" s="6" t="e">
        <f ca="1">#REF!&amp;#REF!</f>
        <v>#REF!</v>
      </c>
      <c r="J24" s="6" t="e">
        <f ca="1"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>
      <c r="I25" s="6" t="e">
        <f ca="1">#REF!&amp;#REF!</f>
        <v>#REF!</v>
      </c>
      <c r="J25" s="6" t="e">
        <f ca="1"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>
      <c r="I26" s="6" t="e">
        <f ca="1">#REF!&amp;#REF!</f>
        <v>#REF!</v>
      </c>
      <c r="J26" s="6" t="e">
        <f ca="1"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>
      <c r="I27" s="6" t="e">
        <f ca="1">#REF!&amp;#REF!</f>
        <v>#REF!</v>
      </c>
      <c r="J27" s="6" t="e">
        <f ca="1">#REF!&amp;#REF!</f>
        <v>#REF!</v>
      </c>
    </row>
    <row r="28" spans="9:28">
      <c r="I28" s="6" t="e">
        <f ca="1">#REF!&amp;#REF!</f>
        <v>#REF!</v>
      </c>
      <c r="J28" s="6" t="e">
        <f ca="1"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>
      <c r="I30" s="6" t="e">
        <f ca="1">#REF!&amp;#REF!</f>
        <v>#REF!</v>
      </c>
      <c r="J30" s="6" t="e">
        <f ca="1"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>
      <c r="I31" s="6" t="e">
        <f ca="1">#REF!&amp;#REF!</f>
        <v>#REF!</v>
      </c>
      <c r="J31" s="6" t="e">
        <f ca="1"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>
      <c r="I32" s="6" t="e">
        <f ca="1">#REF!&amp;#REF!</f>
        <v>#REF!</v>
      </c>
      <c r="J32" s="6" t="e">
        <f ca="1"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>
      <c r="I33" s="6" t="e">
        <f ca="1">#REF!&amp;#REF!</f>
        <v>#REF!</v>
      </c>
      <c r="J33" s="6" t="e">
        <f ca="1"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>
      <c r="I34" s="6" t="e">
        <f ca="1">#REF!&amp;#REF!</f>
        <v>#REF!</v>
      </c>
      <c r="J34" s="6" t="e">
        <f ca="1"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>
      <c r="I36" s="6" t="e">
        <f ca="1">#REF!&amp;#REF!</f>
        <v>#REF!</v>
      </c>
      <c r="J36" s="6" t="e">
        <f ca="1"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>
      <c r="I37" s="6" t="e">
        <f ca="1">#REF!&amp;#REF!</f>
        <v>#REF!</v>
      </c>
      <c r="J37" s="6" t="e">
        <f ca="1"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>
      <c r="I38" s="6" t="e">
        <f ca="1">#REF!&amp;#REF!</f>
        <v>#REF!</v>
      </c>
      <c r="J38" s="6" t="e">
        <f ca="1"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>
      <c r="I39" s="6" t="e">
        <f ca="1">#REF!&amp;#REF!</f>
        <v>#REF!</v>
      </c>
      <c r="J39" s="6" t="e">
        <f ca="1"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>
      <c r="I40" s="6" t="e">
        <f ca="1">#REF!&amp;#REF!</f>
        <v>#REF!</v>
      </c>
      <c r="J40" s="6" t="e">
        <f ca="1"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>
      <c r="I42" s="6" t="e">
        <f ca="1">#REF!&amp;#REF!</f>
        <v>#REF!</v>
      </c>
      <c r="J42" s="6" t="e">
        <f ca="1"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>
      <c r="I43" s="6" t="e">
        <f ca="1">#REF!&amp;#REF!</f>
        <v>#REF!</v>
      </c>
      <c r="J43" s="6" t="e">
        <f ca="1"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>
      <c r="I44" s="6" t="e">
        <f ca="1">#REF!&amp;#REF!</f>
        <v>#REF!</v>
      </c>
      <c r="J44" s="6" t="e">
        <f ca="1">#REF!&amp;#REF!</f>
        <v>#REF!</v>
      </c>
    </row>
    <row r="45" spans="9:19">
      <c r="I45" s="6" t="e">
        <f ca="1">#REF!&amp;#REF!</f>
        <v>#REF!</v>
      </c>
      <c r="J45" s="6" t="e">
        <f ca="1">#REF!&amp;#REF!</f>
        <v>#REF!</v>
      </c>
    </row>
    <row r="46" spans="9:19">
      <c r="I46" s="6" t="e">
        <f ca="1">#REF!&amp;#REF!</f>
        <v>#REF!</v>
      </c>
      <c r="J46" s="6" t="e">
        <f ca="1">#REF!&amp;#REF!</f>
        <v>#REF!</v>
      </c>
    </row>
    <row r="48" spans="9:19">
      <c r="I48" s="6" t="e">
        <f ca="1">#REF!&amp;#REF!</f>
        <v>#REF!</v>
      </c>
      <c r="J48" s="6" t="e">
        <f ca="1">#REF!&amp;#REF!</f>
        <v>#REF!</v>
      </c>
    </row>
    <row r="49" spans="9:10">
      <c r="I49" s="6" t="e">
        <f ca="1">#REF!&amp;#REF!</f>
        <v>#REF!</v>
      </c>
      <c r="J49" s="6" t="e">
        <f ca="1">#REF!&amp;#REF!</f>
        <v>#REF!</v>
      </c>
    </row>
    <row r="50" spans="9:10">
      <c r="I50" s="6" t="e">
        <f ca="1">#REF!&amp;#REF!</f>
        <v>#REF!</v>
      </c>
      <c r="J50" s="6" t="e">
        <f ca="1">#REF!&amp;#REF!</f>
        <v>#REF!</v>
      </c>
    </row>
    <row r="51" spans="9:10">
      <c r="I51" s="6" t="e">
        <f ca="1">#REF!&amp;#REF!</f>
        <v>#REF!</v>
      </c>
      <c r="J51" s="6" t="e">
        <f ca="1">#REF!&amp;#REF!</f>
        <v>#REF!</v>
      </c>
    </row>
    <row r="52" spans="9:10">
      <c r="I52" s="6" t="e">
        <f ca="1">#REF!&amp;#REF!</f>
        <v>#REF!</v>
      </c>
      <c r="J52" s="6" t="e">
        <f ca="1">#REF!&amp;#REF!</f>
        <v>#REF!</v>
      </c>
    </row>
    <row r="54" spans="9:10">
      <c r="I54" s="6" t="e">
        <f ca="1">#REF!&amp;#REF!</f>
        <v>#REF!</v>
      </c>
      <c r="J54" s="6" t="e">
        <f ca="1">#REF!&amp;#REF!</f>
        <v>#REF!</v>
      </c>
    </row>
    <row r="55" spans="9:10">
      <c r="I55" s="6" t="e">
        <f ca="1">#REF!&amp;#REF!</f>
        <v>#REF!</v>
      </c>
      <c r="J55" s="6" t="e">
        <f ca="1">#REF!&amp;#REF!</f>
        <v>#REF!</v>
      </c>
    </row>
    <row r="56" spans="9:10">
      <c r="I56" s="6" t="e">
        <f ca="1">#REF!&amp;#REF!</f>
        <v>#REF!</v>
      </c>
      <c r="J56" s="6" t="e">
        <f ca="1">#REF!&amp;#REF!</f>
        <v>#REF!</v>
      </c>
    </row>
    <row r="57" spans="9:10">
      <c r="I57" s="6" t="e">
        <f ca="1">#REF!&amp;#REF!</f>
        <v>#REF!</v>
      </c>
      <c r="J57" s="6" t="e">
        <f ca="1">#REF!&amp;#REF!</f>
        <v>#REF!</v>
      </c>
    </row>
    <row r="58" spans="9:10">
      <c r="I58" s="6" t="e">
        <f ca="1">#REF!&amp;#REF!</f>
        <v>#REF!</v>
      </c>
      <c r="J58" s="6" t="e">
        <f ca="1">#REF!&amp;#REF!</f>
        <v>#REF!</v>
      </c>
    </row>
    <row r="60" spans="9:10">
      <c r="I60" s="6" t="e">
        <f ca="1">#REF!&amp;#REF!</f>
        <v>#REF!</v>
      </c>
      <c r="J60" s="6" t="e">
        <f ca="1">#REF!&amp;#REF!</f>
        <v>#REF!</v>
      </c>
    </row>
    <row r="61" spans="9:10">
      <c r="I61" s="6" t="e">
        <f ca="1">#REF!&amp;#REF!</f>
        <v>#REF!</v>
      </c>
      <c r="J61" s="6" t="e">
        <f ca="1">#REF!&amp;#REF!</f>
        <v>#REF!</v>
      </c>
    </row>
    <row r="62" spans="9:10">
      <c r="I62" s="6" t="e">
        <f ca="1">#REF!&amp;#REF!</f>
        <v>#REF!</v>
      </c>
      <c r="J62" s="6" t="e">
        <f ca="1">#REF!&amp;#REF!</f>
        <v>#REF!</v>
      </c>
    </row>
    <row r="63" spans="9:10">
      <c r="I63" s="6" t="e">
        <f ca="1">#REF!&amp;#REF!</f>
        <v>#REF!</v>
      </c>
      <c r="J63" s="6" t="e">
        <f ca="1">#REF!&amp;#REF!</f>
        <v>#REF!</v>
      </c>
    </row>
    <row r="67" spans="12:12">
      <c r="L67" t="s">
        <v>8</v>
      </c>
    </row>
  </sheetData>
  <sheetCalcPr fullCalcOnLoad="1"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Группа А (мужчины)</vt:lpstr>
      <vt:lpstr>Группа В (мужчины)</vt:lpstr>
      <vt:lpstr>Плей офф Кубок А-В (мужчины)</vt:lpstr>
      <vt:lpstr>Плей офф Кубок В</vt:lpstr>
      <vt:lpstr>Группа (женщины)</vt:lpstr>
      <vt:lpstr>Кубок ВФБ (мужчины) </vt:lpstr>
      <vt:lpstr>Кубок ВФБ (женщины)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EMPEROR</cp:lastModifiedBy>
  <cp:lastPrinted>2021-05-28T12:55:53Z</cp:lastPrinted>
  <dcterms:created xsi:type="dcterms:W3CDTF">2009-05-19T09:37:33Z</dcterms:created>
  <dcterms:modified xsi:type="dcterms:W3CDTF">2023-08-31T10:20:55Z</dcterms:modified>
</cp:coreProperties>
</file>