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firstSheet="1" activeTab="6"/>
  </bookViews>
  <sheets>
    <sheet name="Группа А (мужчины)" sheetId="15" r:id="rId1"/>
    <sheet name="Группа В (мужчины)" sheetId="41" r:id="rId2"/>
    <sheet name="Плей офф Кубок А-В (мужчины)" sheetId="20" r:id="rId3"/>
    <sheet name="Плей офф Кубок В" sheetId="19" r:id="rId4"/>
    <sheet name="Группа (женщины)" sheetId="42" r:id="rId5"/>
    <sheet name="Кубок ВФБ (мужчины) " sheetId="43" r:id="rId6"/>
    <sheet name="Кубок ВФБ (женщины)" sheetId="44" r:id="rId7"/>
    <sheet name="Служебный лист" sheetId="4" state="hidden" r:id="rId8"/>
  </sheets>
  <calcPr calcId="114210"/>
</workbook>
</file>

<file path=xl/calcChain.xml><?xml version="1.0" encoding="utf-8"?>
<calcChain xmlns="http://schemas.openxmlformats.org/spreadsheetml/2006/main">
  <c r="G4" i="42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1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F6" i="20"/>
  <c r="J10"/>
  <c r="F14"/>
  <c r="N18"/>
  <c r="F22"/>
  <c r="J26"/>
  <c r="F30"/>
  <c r="B36"/>
  <c r="F38"/>
  <c r="B40"/>
  <c r="F10" i="15"/>
  <c r="C20"/>
  <c r="G8"/>
  <c r="G4"/>
  <c r="G10"/>
  <c r="H25"/>
  <c r="I8"/>
  <c r="H17"/>
  <c r="H10"/>
  <c r="H6"/>
  <c r="I4"/>
  <c r="H16"/>
  <c r="C16"/>
  <c r="F8"/>
  <c r="H4"/>
  <c r="C25"/>
  <c r="H20"/>
  <c r="I6"/>
  <c r="H24"/>
  <c r="C17"/>
  <c r="C24"/>
  <c r="H21"/>
  <c r="C21"/>
  <c r="F6"/>
  <c r="A6" i="4"/>
  <c r="B6"/>
  <c r="C6"/>
  <c r="D6"/>
  <c r="E6"/>
  <c r="F1"/>
  <c r="I7" i="15"/>
  <c r="H11"/>
  <c r="F7"/>
  <c r="G9"/>
  <c r="F11"/>
  <c r="G11"/>
  <c r="H5"/>
  <c r="F9"/>
  <c r="I9"/>
  <c r="H7"/>
  <c r="G5"/>
  <c r="I5"/>
  <c r="J10"/>
  <c r="K11"/>
  <c r="J8"/>
  <c r="K9"/>
  <c r="J4"/>
  <c r="K5"/>
  <c r="J6"/>
  <c r="K7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<sst xmlns="http://schemas.openxmlformats.org/spreadsheetml/2006/main" count="193" uniqueCount="59">
  <si>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</si>
  <si>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</si>
  <si>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</si>
  <si>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</si>
  <si>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</si>
  <si>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</si>
  <si>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</si>
  <si>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</si>
  <si>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</si>
  <si>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</si>
  <si>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Турнир по петанку "День физкультурника" г.Ульяновск 5-6 августа 2023</t>
  </si>
  <si>
    <t>Капран-Индаяти Сергей</t>
  </si>
  <si>
    <t>Майсов Антон</t>
  </si>
  <si>
    <t>Панфилов Алексей</t>
  </si>
  <si>
    <t>Мороз Алексей</t>
  </si>
  <si>
    <t>Анухин Виктор</t>
  </si>
  <si>
    <t>Гордеев-Аннинский</t>
  </si>
  <si>
    <t>Гордеев-Аннинский Степан</t>
  </si>
  <si>
    <t>Ермалаев Егор</t>
  </si>
  <si>
    <t>Сандалов Сергей</t>
  </si>
  <si>
    <t>Капран-Индаяти</t>
  </si>
  <si>
    <t>Ермалаев</t>
  </si>
  <si>
    <t>Мороз</t>
  </si>
  <si>
    <t>Сандалов</t>
  </si>
  <si>
    <t>Майсов</t>
  </si>
  <si>
    <t>Панфилов</t>
  </si>
  <si>
    <t>Анухин</t>
  </si>
  <si>
    <t>Копейкина Елена</t>
  </si>
  <si>
    <t>Башкеева Анна</t>
  </si>
  <si>
    <t>Баянзина Вероника</t>
  </si>
  <si>
    <t>Цветкова Юлия</t>
  </si>
  <si>
    <t>ФИО</t>
  </si>
  <si>
    <t>Упражнение 1</t>
  </si>
  <si>
    <t>Упражнение 2</t>
  </si>
  <si>
    <t>Упражнение 3</t>
  </si>
  <si>
    <t>Упражнение 4</t>
  </si>
  <si>
    <t>Упражнение 5</t>
  </si>
  <si>
    <t>Итого</t>
  </si>
  <si>
    <t>Всего</t>
  </si>
  <si>
    <t>Место</t>
  </si>
  <si>
    <t>6м</t>
  </si>
  <si>
    <t>7м</t>
  </si>
  <si>
    <t>8м</t>
  </si>
  <si>
    <t>9м</t>
  </si>
  <si>
    <t>Главный судья</t>
  </si>
  <si>
    <t>__________________</t>
  </si>
  <si>
    <t>С.В. Капран-Индаяти</t>
  </si>
  <si>
    <t>Главный секретарь</t>
  </si>
  <si>
    <t>Кубок ВФБ петанк-точность (мужчины)</t>
  </si>
  <si>
    <t>Гришин</t>
  </si>
  <si>
    <t>Курносов</t>
  </si>
  <si>
    <t>А.В.Панфилов</t>
  </si>
  <si>
    <t>Ширманова</t>
  </si>
  <si>
    <t>Мироненко</t>
  </si>
  <si>
    <t>Шевелёва Ю.</t>
  </si>
  <si>
    <t>Шевелёва И</t>
  </si>
  <si>
    <t>Диане</t>
  </si>
  <si>
    <t>Потапова</t>
  </si>
  <si>
    <t>н/к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</si>
</sst>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1"/>
    <xf numFmtId="0" fontId="11" fillId="0" borderId="4" xfId="1" applyBorder="1" applyAlignment="1">
      <alignment horizontal="center"/>
    </xf>
    <xf numFmtId="0" fontId="11" fillId="0" borderId="9" xfId="1" applyBorder="1" applyAlignment="1">
      <alignment horizontal="center"/>
    </xf>
    <xf numFmtId="0" fontId="11" fillId="0" borderId="0" xfId="1" applyFont="1"/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1" fillId="0" borderId="7" xfId="1" applyBorder="1" applyAlignment="1">
      <alignment horizontal="left" vertical="center"/>
    </xf>
    <xf numFmtId="0" fontId="11" fillId="0" borderId="4" xfId="1" applyBorder="1" applyAlignment="1">
      <alignment horizontal="center"/>
    </xf>
    <xf numFmtId="0" fontId="11" fillId="0" borderId="6" xfId="1" applyBorder="1" applyAlignment="1">
      <alignment horizontal="center"/>
    </xf>
    <xf numFmtId="0" fontId="11" fillId="0" borderId="10" xfId="1" applyBorder="1" applyAlignment="1">
      <alignment horizontal="left" vertical="center"/>
    </xf>
    <xf numFmtId="0" fontId="11" fillId="0" borderId="9" xfId="1" applyBorder="1" applyAlignment="1">
      <alignment horizontal="center"/>
    </xf>
    <xf numFmtId="0" fontId="11" fillId="0" borderId="8" xfId="1" applyBorder="1" applyAlignment="1">
      <alignment horizontal="center"/>
    </xf>
    <xf numFmtId="0" fontId="11" fillId="0" borderId="7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1" fillId="0" borderId="0" xfId="1" applyBorder="1" applyAlignment="1">
      <alignment horizontal="center"/>
    </xf>
    <xf numFmtId="0" fontId="13" fillId="0" borderId="1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/>
    </xf>
    <xf numFmtId="0" fontId="13" fillId="0" borderId="1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/>
    </xf>
  </cellXfs>
  <cellStyles count="2">
    <cellStyle name="Обычный" xfId="0" builtinId="0"/>
    <cellStyle name="Обычный_Петанк-точно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5"/>
  <sheetViews>
    <sheetView topLeftCell="A2" workbookViewId="0">
      <selection activeCell="L10" sqref="L10:L11"/>
    </sheetView>
  </sheetViews>
  <sheetFormatPr defaultRowHeight="15"/>
  <cols>
    <col min="1" max="1" width="4" style="25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40.5" customHeight="1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/>
    <row r="3" spans="1:13" ht="30" customHeight="1" thickBot="1">
      <c r="B3" s="22"/>
      <c r="C3" s="64" t="s">
        <v>0</v>
      </c>
      <c r="D3" s="65"/>
      <c r="E3" s="66"/>
      <c r="F3" s="1">
        <v>1</v>
      </c>
      <c r="G3" s="1">
        <v>2</v>
      </c>
      <c r="H3" s="2">
        <v>3</v>
      </c>
      <c r="I3" s="2">
        <v>4</v>
      </c>
      <c r="J3" s="22" t="s">
        <v>1</v>
      </c>
      <c r="K3" s="1" t="s">
        <v>3</v>
      </c>
      <c r="L3" s="19" t="s">
        <v>2</v>
      </c>
    </row>
    <row r="4" spans="1:13" ht="24" customHeight="1">
      <c r="B4" s="67">
        <v>1</v>
      </c>
      <c r="C4" s="68" t="s">
        <v>11</v>
      </c>
      <c r="D4" s="69"/>
      <c r="E4" s="70"/>
      <c r="F4" s="7" t="s">
        <v>7</v>
      </c>
      <c r="G4" s="3" t="str">
        <f ca="1">INDIRECT(ADDRESS(21,6))&amp;":"&amp;INDIRECT(ADDRESS(21,7))</f>
        <v>10:9</v>
      </c>
      <c r="H4" s="3" t="str">
        <f ca="1">INDIRECT(ADDRESS(25,7))&amp;":"&amp;INDIRECT(ADDRESS(25,6))</f>
        <v>13:1</v>
      </c>
      <c r="I4" s="18" t="str">
        <f ca="1">INDIRECT(ADDRESS(16,6))&amp;":"&amp;INDIRECT(ADDRESS(16,7))</f>
        <v>11:10</v>
      </c>
      <c r="J4" s="71">
        <f ca="1">IF(COUNT(F5:I5)=0,"",COUNTIF(F5:I5,"&gt;0")+0.5*COUNTIF(F5:I5,0))</f>
        <v>3</v>
      </c>
      <c r="K4" s="21"/>
      <c r="L4" s="72">
        <v>1</v>
      </c>
    </row>
    <row r="5" spans="1:13" ht="24" customHeight="1">
      <c r="B5" s="63"/>
      <c r="C5" s="54"/>
      <c r="D5" s="55"/>
      <c r="E5" s="56"/>
      <c r="F5" s="11" t="s">
        <v>7</v>
      </c>
      <c r="G5" s="14">
        <f ca="1">IF(LEN(INDIRECT(ADDRESS(ROW()-1, COLUMN())))=1,"",INDIRECT(ADDRESS(21,6))-INDIRECT(ADDRESS(21,7)))</f>
        <v>1</v>
      </c>
      <c r="H5" s="14">
        <f ca="1">IF(LEN(INDIRECT(ADDRESS(ROW()-1, COLUMN())))=1,"",INDIRECT(ADDRESS(25,7))-INDIRECT(ADDRESS(25,6)))</f>
        <v>12</v>
      </c>
      <c r="I5" s="15">
        <f ca="1">IF(LEN(INDIRECT(ADDRESS(ROW()-1, COLUMN())))=1,"",INDIRECT(ADDRESS(16,6))-INDIRECT(ADDRESS(16,7)))</f>
        <v>1</v>
      </c>
      <c r="J5" s="60"/>
      <c r="K5" s="14">
        <f ca="1">IF(COUNT(F5:I5)=0,"",SUM(F5:I5))</f>
        <v>14</v>
      </c>
      <c r="L5" s="51"/>
    </row>
    <row r="6" spans="1:13" ht="24" customHeight="1">
      <c r="B6" s="52">
        <v>2</v>
      </c>
      <c r="C6" s="54" t="s">
        <v>12</v>
      </c>
      <c r="D6" s="55"/>
      <c r="E6" s="56"/>
      <c r="F6" s="9" t="str">
        <f ca="1">INDIRECT(ADDRESS(21,7))&amp;":"&amp;INDIRECT(ADDRESS(21,6))</f>
        <v>9:10</v>
      </c>
      <c r="G6" s="5" t="s">
        <v>7</v>
      </c>
      <c r="H6" s="4" t="str">
        <f ca="1">INDIRECT(ADDRESS(17,6))&amp;":"&amp;INDIRECT(ADDRESS(17,7))</f>
        <v>10:9</v>
      </c>
      <c r="I6" s="8" t="str">
        <f ca="1">INDIRECT(ADDRESS(24,6))&amp;":"&amp;INDIRECT(ADDRESS(24,7))</f>
        <v>7:4</v>
      </c>
      <c r="J6" s="60">
        <f ca="1">IF(COUNT(F7:I7)=0,"",COUNTIF(F7:I7,"&gt;0")+0.5*COUNTIF(F7:I7,0))</f>
        <v>2</v>
      </c>
      <c r="K6" s="14"/>
      <c r="L6" s="51">
        <v>2</v>
      </c>
    </row>
    <row r="7" spans="1:13" ht="24" customHeight="1">
      <c r="B7" s="63"/>
      <c r="C7" s="54"/>
      <c r="D7" s="55"/>
      <c r="E7" s="56"/>
      <c r="F7" s="20">
        <f ca="1">IF(LEN(INDIRECT(ADDRESS(ROW()-1, COLUMN())))=1,"",INDIRECT(ADDRESS(21,7))-INDIRECT(ADDRESS(21,6)))</f>
        <v>-1</v>
      </c>
      <c r="G7" s="12" t="s">
        <v>7</v>
      </c>
      <c r="H7" s="14">
        <f ca="1">IF(LEN(INDIRECT(ADDRESS(ROW()-1, COLUMN())))=1,"",INDIRECT(ADDRESS(17,6))-INDIRECT(ADDRESS(17,7)))</f>
        <v>1</v>
      </c>
      <c r="I7" s="15">
        <f ca="1">IF(LEN(INDIRECT(ADDRESS(ROW()-1, COLUMN())))=1,"",INDIRECT(ADDRESS(24,6))-INDIRECT(ADDRESS(24,7)))</f>
        <v>3</v>
      </c>
      <c r="J7" s="60"/>
      <c r="K7" s="14">
        <f ca="1">IF(COUNT(F7:I7)=0,"",SUM(F7:I7))</f>
        <v>3</v>
      </c>
      <c r="L7" s="51"/>
    </row>
    <row r="8" spans="1:13" ht="24" customHeight="1">
      <c r="B8" s="52">
        <v>3</v>
      </c>
      <c r="C8" s="54" t="s">
        <v>13</v>
      </c>
      <c r="D8" s="55"/>
      <c r="E8" s="56"/>
      <c r="F8" s="9" t="str">
        <f ca="1">INDIRECT(ADDRESS(25,6))&amp;":"&amp;INDIRECT(ADDRESS(25,7))</f>
        <v>1:13</v>
      </c>
      <c r="G8" s="4" t="str">
        <f ca="1">INDIRECT(ADDRESS(17,7))&amp;":"&amp;INDIRECT(ADDRESS(17,6))</f>
        <v>9:10</v>
      </c>
      <c r="H8" s="5" t="s">
        <v>7</v>
      </c>
      <c r="I8" s="8" t="str">
        <f ca="1">INDIRECT(ADDRESS(20,7))&amp;":"&amp;INDIRECT(ADDRESS(20,6))</f>
        <v>7:8</v>
      </c>
      <c r="J8" s="60">
        <f ca="1">IF(COUNT(F9:I9)=0,"",COUNTIF(F9:I9,"&gt;0")+0.5*COUNTIF(F9:I9,0))</f>
        <v>0</v>
      </c>
      <c r="K8" s="14"/>
      <c r="L8" s="51">
        <v>4</v>
      </c>
    </row>
    <row r="9" spans="1:13" ht="24" customHeight="1">
      <c r="B9" s="63"/>
      <c r="C9" s="54"/>
      <c r="D9" s="55"/>
      <c r="E9" s="56"/>
      <c r="F9" s="20">
        <f ca="1">IF(LEN(INDIRECT(ADDRESS(ROW()-1, COLUMN())))=1,"",INDIRECT(ADDRESS(25,6))-INDIRECT(ADDRESS(25,7)))</f>
        <v>-12</v>
      </c>
      <c r="G9" s="14">
        <f ca="1">IF(LEN(INDIRECT(ADDRESS(ROW()-1, COLUMN())))=1,"",INDIRECT(ADDRESS(17,7))-INDIRECT(ADDRESS(17,6)))</f>
        <v>-1</v>
      </c>
      <c r="H9" s="12" t="s">
        <v>7</v>
      </c>
      <c r="I9" s="15">
        <f ca="1">IF(LEN(INDIRECT(ADDRESS(ROW()-1, COLUMN())))=1,"",INDIRECT(ADDRESS(20,7))-INDIRECT(ADDRESS(20,6)))</f>
        <v>-1</v>
      </c>
      <c r="J9" s="60"/>
      <c r="K9" s="14">
        <f ca="1">IF(COUNT(F9:I9)=0,"",SUM(F9:I9))</f>
        <v>-14</v>
      </c>
      <c r="L9" s="51"/>
    </row>
    <row r="10" spans="1:13" ht="24" customHeight="1">
      <c r="B10" s="52">
        <v>4</v>
      </c>
      <c r="C10" s="54" t="s">
        <v>14</v>
      </c>
      <c r="D10" s="55"/>
      <c r="E10" s="56"/>
      <c r="F10" s="9" t="str">
        <f ca="1">INDIRECT(ADDRESS(16,7))&amp;":"&amp;INDIRECT(ADDRESS(16,6))</f>
        <v>10:11</v>
      </c>
      <c r="G10" s="4" t="str">
        <f ca="1">INDIRECT(ADDRESS(24,7))&amp;":"&amp;INDIRECT(ADDRESS(24,6))</f>
        <v>4:7</v>
      </c>
      <c r="H10" s="4" t="str">
        <f ca="1">INDIRECT(ADDRESS(20,6))&amp;":"&amp;INDIRECT(ADDRESS(20,7))</f>
        <v>8:7</v>
      </c>
      <c r="I10" s="10" t="s">
        <v>7</v>
      </c>
      <c r="J10" s="60">
        <f ca="1">IF(COUNT(F11:I11)=0,"",COUNTIF(F11:I11,"&gt;0")+0.5*COUNTIF(F11:I11,0))</f>
        <v>1</v>
      </c>
      <c r="K10" s="14"/>
      <c r="L10" s="51">
        <v>3</v>
      </c>
    </row>
    <row r="11" spans="1:13" ht="24" customHeight="1" thickBot="1">
      <c r="B11" s="53"/>
      <c r="C11" s="57"/>
      <c r="D11" s="58"/>
      <c r="E11" s="59"/>
      <c r="F11" s="17">
        <f ca="1">IF(LEN(INDIRECT(ADDRESS(ROW()-1, COLUMN())))=1,"",INDIRECT(ADDRESS(16,7))-INDIRECT(ADDRESS(16,6)))</f>
        <v>-1</v>
      </c>
      <c r="G11" s="16">
        <f ca="1">IF(LEN(INDIRECT(ADDRESS(ROW()-1, COLUMN())))=1,"",INDIRECT(ADDRESS(24,7))-INDIRECT(ADDRESS(24,6)))</f>
        <v>-3</v>
      </c>
      <c r="H11" s="16">
        <f ca="1">IF(LEN(INDIRECT(ADDRESS(ROW()-1, COLUMN())))=1,"",INDIRECT(ADDRESS(20,6))-INDIRECT(ADDRESS(20,7)))</f>
        <v>1</v>
      </c>
      <c r="I11" s="13" t="s">
        <v>7</v>
      </c>
      <c r="J11" s="61"/>
      <c r="K11" s="16">
        <f ca="1">IF(COUNT(F11:I11)=0,"",SUM(F11:I11))</f>
        <v>-3</v>
      </c>
      <c r="L11" s="62"/>
    </row>
    <row r="15" spans="1:13" s="36" customFormat="1" ht="30" customHeight="1" thickBot="1">
      <c r="A15" s="35"/>
      <c r="B15" s="50" t="s">
        <v>4</v>
      </c>
      <c r="C15" s="50"/>
      <c r="D15" s="50"/>
      <c r="E15" s="50"/>
      <c r="F15" s="50"/>
      <c r="G15" s="50"/>
      <c r="H15" s="50"/>
      <c r="I15" s="50"/>
      <c r="J15" s="50"/>
      <c r="K15" s="50"/>
      <c r="M15" s="40"/>
    </row>
    <row r="16" spans="1:13" s="36" customFormat="1" ht="30" customHeight="1" thickBot="1">
      <c r="A16" s="35"/>
      <c r="B16" s="41">
        <v>1</v>
      </c>
      <c r="C16" s="47" t="str">
        <f ca="1">IF(ISBLANK(INDIRECT(ADDRESS(B16*2+2,3))),"",INDIRECT(ADDRESS(B16*2+2,3)))</f>
        <v>Капран-Индаяти Сергей</v>
      </c>
      <c r="D16" s="47"/>
      <c r="E16" s="48"/>
      <c r="F16" s="37">
        <v>11</v>
      </c>
      <c r="G16" s="38">
        <v>10</v>
      </c>
      <c r="H16" s="49" t="str">
        <f ca="1">IF(ISBLANK(INDIRECT(ADDRESS(K16*2+2,3))),"",INDIRECT(ADDRESS(K16*2+2,3)))</f>
        <v>Мороз Алексей</v>
      </c>
      <c r="I16" s="47"/>
      <c r="J16" s="47"/>
      <c r="K16" s="41">
        <v>4</v>
      </c>
      <c r="L16" s="39" t="s">
        <v>9</v>
      </c>
      <c r="M16" s="42"/>
    </row>
    <row r="17" spans="1:13" s="36" customFormat="1" ht="30" customHeight="1" thickBot="1">
      <c r="A17" s="35"/>
      <c r="B17" s="41">
        <v>2</v>
      </c>
      <c r="C17" s="47" t="str">
        <f ca="1">IF(ISBLANK(INDIRECT(ADDRESS(B17*2+2,3))),"",INDIRECT(ADDRESS(B17*2+2,3)))</f>
        <v>Майсов Антон</v>
      </c>
      <c r="D17" s="47"/>
      <c r="E17" s="48"/>
      <c r="F17" s="37">
        <v>10</v>
      </c>
      <c r="G17" s="38">
        <v>9</v>
      </c>
      <c r="H17" s="49" t="str">
        <f ca="1">IF(ISBLANK(INDIRECT(ADDRESS(K17*2+2,3))),"",INDIRECT(ADDRESS(K17*2+2,3)))</f>
        <v>Панфилов Алексей</v>
      </c>
      <c r="I17" s="47"/>
      <c r="J17" s="47"/>
      <c r="K17" s="41">
        <v>3</v>
      </c>
      <c r="L17" s="39" t="s">
        <v>9</v>
      </c>
      <c r="M17" s="42"/>
    </row>
    <row r="18" spans="1:13" s="36" customFormat="1" ht="30" customHeight="1">
      <c r="A18" s="35"/>
      <c r="M18" s="42"/>
    </row>
    <row r="19" spans="1:13" s="36" customFormat="1" ht="30" customHeight="1" thickBot="1">
      <c r="A19" s="35"/>
      <c r="B19" s="50" t="s">
        <v>5</v>
      </c>
      <c r="C19" s="50"/>
      <c r="D19" s="50"/>
      <c r="E19" s="50"/>
      <c r="F19" s="50"/>
      <c r="G19" s="50"/>
      <c r="H19" s="50"/>
      <c r="I19" s="50"/>
      <c r="J19" s="50"/>
      <c r="K19" s="50"/>
      <c r="M19" s="42"/>
    </row>
    <row r="20" spans="1:13" s="36" customFormat="1" ht="30" customHeight="1" thickBot="1">
      <c r="A20" s="35"/>
      <c r="B20" s="41">
        <v>4</v>
      </c>
      <c r="C20" s="47" t="str">
        <f ca="1">IF(ISBLANK(INDIRECT(ADDRESS(B20*2+2,3))),"",INDIRECT(ADDRESS(B20*2+2,3)))</f>
        <v>Мороз Алексей</v>
      </c>
      <c r="D20" s="47"/>
      <c r="E20" s="48"/>
      <c r="F20" s="37">
        <v>8</v>
      </c>
      <c r="G20" s="38">
        <v>7</v>
      </c>
      <c r="H20" s="49" t="str">
        <f ca="1">IF(ISBLANK(INDIRECT(ADDRESS(K20*2+2,3))),"",INDIRECT(ADDRESS(K20*2+2,3)))</f>
        <v>Панфилов Алексей</v>
      </c>
      <c r="I20" s="47"/>
      <c r="J20" s="47"/>
      <c r="K20" s="41">
        <v>3</v>
      </c>
      <c r="L20" s="39" t="s">
        <v>9</v>
      </c>
      <c r="M20" s="42"/>
    </row>
    <row r="21" spans="1:13" s="36" customFormat="1" ht="30" customHeight="1" thickBot="1">
      <c r="A21" s="35"/>
      <c r="B21" s="41">
        <v>1</v>
      </c>
      <c r="C21" s="47" t="str">
        <f ca="1">IF(ISBLANK(INDIRECT(ADDRESS(B21*2+2,3))),"",INDIRECT(ADDRESS(B21*2+2,3)))</f>
        <v>Капран-Индаяти Сергей</v>
      </c>
      <c r="D21" s="47"/>
      <c r="E21" s="48"/>
      <c r="F21" s="37">
        <v>10</v>
      </c>
      <c r="G21" s="38">
        <v>9</v>
      </c>
      <c r="H21" s="49" t="str">
        <f ca="1">IF(ISBLANK(INDIRECT(ADDRESS(K21*2+2,3))),"",INDIRECT(ADDRESS(K21*2+2,3)))</f>
        <v>Майсов Антон</v>
      </c>
      <c r="I21" s="47"/>
      <c r="J21" s="47"/>
      <c r="K21" s="41">
        <v>2</v>
      </c>
      <c r="L21" s="39" t="s">
        <v>9</v>
      </c>
      <c r="M21" s="42"/>
    </row>
    <row r="22" spans="1:13" s="36" customFormat="1" ht="30" customHeight="1">
      <c r="A22" s="35"/>
      <c r="M22" s="42"/>
    </row>
    <row r="23" spans="1:13" s="36" customFormat="1" ht="30" customHeight="1" thickBot="1">
      <c r="A23" s="35"/>
      <c r="B23" s="50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M23" s="42"/>
    </row>
    <row r="24" spans="1:13" s="36" customFormat="1" ht="30" customHeight="1" thickBot="1">
      <c r="A24" s="35"/>
      <c r="B24" s="41">
        <v>2</v>
      </c>
      <c r="C24" s="47" t="str">
        <f ca="1">IF(ISBLANK(INDIRECT(ADDRESS(B24*2+2,3))),"",INDIRECT(ADDRESS(B24*2+2,3)))</f>
        <v>Майсов Антон</v>
      </c>
      <c r="D24" s="47"/>
      <c r="E24" s="48"/>
      <c r="F24" s="37">
        <v>7</v>
      </c>
      <c r="G24" s="38">
        <v>4</v>
      </c>
      <c r="H24" s="49" t="str">
        <f ca="1">IF(ISBLANK(INDIRECT(ADDRESS(K24*2+2,3))),"",INDIRECT(ADDRESS(K24*2+2,3)))</f>
        <v>Мороз Алексей</v>
      </c>
      <c r="I24" s="47"/>
      <c r="J24" s="47"/>
      <c r="K24" s="41">
        <v>4</v>
      </c>
      <c r="L24" s="39" t="s">
        <v>9</v>
      </c>
      <c r="M24" s="42"/>
    </row>
    <row r="25" spans="1:13" s="36" customFormat="1" ht="30" customHeight="1" thickBot="1">
      <c r="A25" s="35"/>
      <c r="B25" s="41">
        <v>3</v>
      </c>
      <c r="C25" s="47" t="str">
        <f ca="1">IF(ISBLANK(INDIRECT(ADDRESS(B25*2+2,3))),"",INDIRECT(ADDRESS(B25*2+2,3)))</f>
        <v>Панфилов Алексей</v>
      </c>
      <c r="D25" s="47"/>
      <c r="E25" s="48"/>
      <c r="F25" s="37">
        <v>1</v>
      </c>
      <c r="G25" s="38">
        <v>13</v>
      </c>
      <c r="H25" s="49" t="str">
        <f ca="1">IF(ISBLANK(INDIRECT(ADDRESS(K25*2+2,3))),"",INDIRECT(ADDRESS(K25*2+2,3)))</f>
        <v>Капран-Индаяти Сергей</v>
      </c>
      <c r="I25" s="47"/>
      <c r="J25" s="47"/>
      <c r="K25" s="41">
        <v>1</v>
      </c>
      <c r="L25" s="39" t="s">
        <v>9</v>
      </c>
      <c r="M25" s="42"/>
    </row>
  </sheetData>
  <sheetCalcPr fullCalcOnLoad="1"/>
  <mergeCells count="33">
    <mergeCell ref="B4:B5"/>
    <mergeCell ref="C4:E5"/>
    <mergeCell ref="J4:J5"/>
    <mergeCell ref="L4:L5"/>
    <mergeCell ref="B1:K1"/>
    <mergeCell ref="B6:B7"/>
    <mergeCell ref="C6:E7"/>
    <mergeCell ref="J6:J7"/>
    <mergeCell ref="C16:E16"/>
    <mergeCell ref="H16:J16"/>
    <mergeCell ref="C17:E17"/>
    <mergeCell ref="H17:J17"/>
    <mergeCell ref="L6:L7"/>
    <mergeCell ref="C3:E3"/>
    <mergeCell ref="L8:L9"/>
    <mergeCell ref="B10:B11"/>
    <mergeCell ref="C10:E11"/>
    <mergeCell ref="J10:J11"/>
    <mergeCell ref="L10:L11"/>
    <mergeCell ref="B19:K19"/>
    <mergeCell ref="B8:B9"/>
    <mergeCell ref="C8:E9"/>
    <mergeCell ref="J8:J9"/>
    <mergeCell ref="B15:K15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8" type="noConversion"/>
  <printOptions horizontalCentered="1"/>
  <pageMargins left="0.25" right="0.25" top="0.75" bottom="0.75" header="0.3" footer="0.3"/>
  <pageSetup paperSize="9" scale="84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B1" sqref="B1:K1"/>
    </sheetView>
  </sheetViews>
  <sheetFormatPr defaultRowHeight="15"/>
  <cols>
    <col min="1" max="1" width="4" style="25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40.5" customHeight="1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/>
    <row r="3" spans="1:13" ht="30" customHeight="1" thickBot="1">
      <c r="B3" s="22"/>
      <c r="C3" s="64" t="s">
        <v>0</v>
      </c>
      <c r="D3" s="65"/>
      <c r="E3" s="66"/>
      <c r="F3" s="1">
        <v>1</v>
      </c>
      <c r="G3" s="1">
        <v>2</v>
      </c>
      <c r="H3" s="2">
        <v>3</v>
      </c>
      <c r="I3" s="2">
        <v>4</v>
      </c>
      <c r="J3" s="22" t="s">
        <v>1</v>
      </c>
      <c r="K3" s="1" t="s">
        <v>3</v>
      </c>
      <c r="L3" s="19" t="s">
        <v>2</v>
      </c>
    </row>
    <row r="4" spans="1:13" ht="24" customHeight="1">
      <c r="B4" s="67">
        <v>1</v>
      </c>
      <c r="C4" s="68" t="s">
        <v>15</v>
      </c>
      <c r="D4" s="69"/>
      <c r="E4" s="70"/>
      <c r="F4" s="7" t="s">
        <v>7</v>
      </c>
      <c r="G4" s="3" t="str">
        <f ca="1">INDIRECT(ADDRESS(21,6))&amp;":"&amp;INDIRECT(ADDRESS(21,7))</f>
        <v>13:1</v>
      </c>
      <c r="H4" s="3" t="str">
        <f ca="1">INDIRECT(ADDRESS(25,7))&amp;":"&amp;INDIRECT(ADDRESS(25,6))</f>
        <v>13:6</v>
      </c>
      <c r="I4" s="18" t="str">
        <f ca="1">INDIRECT(ADDRESS(16,6))&amp;":"&amp;INDIRECT(ADDRESS(16,7))</f>
        <v>13:2</v>
      </c>
      <c r="J4" s="71">
        <f ca="1">IF(COUNT(F5:I5)=0,"",COUNTIF(F5:I5,"&gt;0")+0.5*COUNTIF(F5:I5,0))</f>
        <v>3</v>
      </c>
      <c r="K4" s="21"/>
      <c r="L4" s="72">
        <v>1</v>
      </c>
    </row>
    <row r="5" spans="1:13" ht="24" customHeight="1">
      <c r="B5" s="63"/>
      <c r="C5" s="54"/>
      <c r="D5" s="55"/>
      <c r="E5" s="56"/>
      <c r="F5" s="11" t="s">
        <v>7</v>
      </c>
      <c r="G5" s="14">
        <f ca="1">IF(LEN(INDIRECT(ADDRESS(ROW()-1, COLUMN())))=1,"",INDIRECT(ADDRESS(21,6))-INDIRECT(ADDRESS(21,7)))</f>
        <v>12</v>
      </c>
      <c r="H5" s="14">
        <f ca="1">IF(LEN(INDIRECT(ADDRESS(ROW()-1, COLUMN())))=1,"",INDIRECT(ADDRESS(25,7))-INDIRECT(ADDRESS(25,6)))</f>
        <v>7</v>
      </c>
      <c r="I5" s="15">
        <f ca="1">IF(LEN(INDIRECT(ADDRESS(ROW()-1, COLUMN())))=1,"",INDIRECT(ADDRESS(16,6))-INDIRECT(ADDRESS(16,7)))</f>
        <v>11</v>
      </c>
      <c r="J5" s="60"/>
      <c r="K5" s="14">
        <f ca="1">IF(COUNT(F5:I5)=0,"",SUM(F5:I5))</f>
        <v>30</v>
      </c>
      <c r="L5" s="51"/>
    </row>
    <row r="6" spans="1:13" ht="24" customHeight="1">
      <c r="B6" s="52">
        <v>2</v>
      </c>
      <c r="C6" s="54" t="s">
        <v>17</v>
      </c>
      <c r="D6" s="55"/>
      <c r="E6" s="56"/>
      <c r="F6" s="9" t="str">
        <f ca="1">INDIRECT(ADDRESS(21,7))&amp;":"&amp;INDIRECT(ADDRESS(21,6))</f>
        <v>1:13</v>
      </c>
      <c r="G6" s="5" t="s">
        <v>7</v>
      </c>
      <c r="H6" s="4" t="str">
        <f ca="1">INDIRECT(ADDRESS(17,6))&amp;":"&amp;INDIRECT(ADDRESS(17,7))</f>
        <v>13:11</v>
      </c>
      <c r="I6" s="8" t="str">
        <f ca="1">INDIRECT(ADDRESS(24,6))&amp;":"&amp;INDIRECT(ADDRESS(24,7))</f>
        <v>5:13</v>
      </c>
      <c r="J6" s="60">
        <f ca="1">IF(COUNT(F7:I7)=0,"",COUNTIF(F7:I7,"&gt;0")+0.5*COUNTIF(F7:I7,0))</f>
        <v>1</v>
      </c>
      <c r="K6" s="14"/>
      <c r="L6" s="51">
        <v>3</v>
      </c>
    </row>
    <row r="7" spans="1:13" ht="24" customHeight="1">
      <c r="B7" s="63"/>
      <c r="C7" s="54"/>
      <c r="D7" s="55"/>
      <c r="E7" s="56"/>
      <c r="F7" s="20">
        <f ca="1">IF(LEN(INDIRECT(ADDRESS(ROW()-1, COLUMN())))=1,"",INDIRECT(ADDRESS(21,7))-INDIRECT(ADDRESS(21,6)))</f>
        <v>-12</v>
      </c>
      <c r="G7" s="12" t="s">
        <v>7</v>
      </c>
      <c r="H7" s="14">
        <f ca="1">IF(LEN(INDIRECT(ADDRESS(ROW()-1, COLUMN())))=1,"",INDIRECT(ADDRESS(17,6))-INDIRECT(ADDRESS(17,7)))</f>
        <v>2</v>
      </c>
      <c r="I7" s="15">
        <f ca="1">IF(LEN(INDIRECT(ADDRESS(ROW()-1, COLUMN())))=1,"",INDIRECT(ADDRESS(24,6))-INDIRECT(ADDRESS(24,7)))</f>
        <v>-8</v>
      </c>
      <c r="J7" s="60"/>
      <c r="K7" s="14">
        <f ca="1">IF(COUNT(F7:I7)=0,"",SUM(F7:I7))</f>
        <v>-18</v>
      </c>
      <c r="L7" s="51"/>
    </row>
    <row r="8" spans="1:13" ht="24" customHeight="1">
      <c r="B8" s="52">
        <v>3</v>
      </c>
      <c r="C8" s="54" t="s">
        <v>18</v>
      </c>
      <c r="D8" s="55"/>
      <c r="E8" s="56"/>
      <c r="F8" s="9" t="str">
        <f ca="1">INDIRECT(ADDRESS(25,6))&amp;":"&amp;INDIRECT(ADDRESS(25,7))</f>
        <v>6:13</v>
      </c>
      <c r="G8" s="4" t="str">
        <f ca="1">INDIRECT(ADDRESS(17,7))&amp;":"&amp;INDIRECT(ADDRESS(17,6))</f>
        <v>11:13</v>
      </c>
      <c r="H8" s="5" t="s">
        <v>7</v>
      </c>
      <c r="I8" s="8" t="str">
        <f ca="1">INDIRECT(ADDRESS(20,7))&amp;":"&amp;INDIRECT(ADDRESS(20,6))</f>
        <v>2:13</v>
      </c>
      <c r="J8" s="60">
        <f ca="1">IF(COUNT(F9:I9)=0,"",COUNTIF(F9:I9,"&gt;0")+0.5*COUNTIF(F9:I9,0))</f>
        <v>0</v>
      </c>
      <c r="K8" s="14"/>
      <c r="L8" s="51">
        <v>4</v>
      </c>
    </row>
    <row r="9" spans="1:13" ht="24" customHeight="1">
      <c r="B9" s="63"/>
      <c r="C9" s="54"/>
      <c r="D9" s="55"/>
      <c r="E9" s="56"/>
      <c r="F9" s="20">
        <f ca="1">IF(LEN(INDIRECT(ADDRESS(ROW()-1, COLUMN())))=1,"",INDIRECT(ADDRESS(25,6))-INDIRECT(ADDRESS(25,7)))</f>
        <v>-7</v>
      </c>
      <c r="G9" s="14">
        <f ca="1">IF(LEN(INDIRECT(ADDRESS(ROW()-1, COLUMN())))=1,"",INDIRECT(ADDRESS(17,7))-INDIRECT(ADDRESS(17,6)))</f>
        <v>-2</v>
      </c>
      <c r="H9" s="12" t="s">
        <v>7</v>
      </c>
      <c r="I9" s="15">
        <f ca="1">IF(LEN(INDIRECT(ADDRESS(ROW()-1, COLUMN())))=1,"",INDIRECT(ADDRESS(20,7))-INDIRECT(ADDRESS(20,6)))</f>
        <v>-11</v>
      </c>
      <c r="J9" s="60"/>
      <c r="K9" s="14">
        <f ca="1">IF(COUNT(F9:I9)=0,"",SUM(F9:I9))</f>
        <v>-20</v>
      </c>
      <c r="L9" s="51"/>
    </row>
    <row r="10" spans="1:13" ht="24" customHeight="1">
      <c r="B10" s="52">
        <v>4</v>
      </c>
      <c r="C10" s="54" t="s">
        <v>19</v>
      </c>
      <c r="D10" s="55"/>
      <c r="E10" s="56"/>
      <c r="F10" s="9" t="str">
        <f ca="1">INDIRECT(ADDRESS(16,7))&amp;":"&amp;INDIRECT(ADDRESS(16,6))</f>
        <v>2:13</v>
      </c>
      <c r="G10" s="4" t="str">
        <f ca="1">INDIRECT(ADDRESS(24,7))&amp;":"&amp;INDIRECT(ADDRESS(24,6))</f>
        <v>13:5</v>
      </c>
      <c r="H10" s="4" t="str">
        <f ca="1">INDIRECT(ADDRESS(20,6))&amp;":"&amp;INDIRECT(ADDRESS(20,7))</f>
        <v>13:2</v>
      </c>
      <c r="I10" s="10" t="s">
        <v>7</v>
      </c>
      <c r="J10" s="60">
        <f ca="1">IF(COUNT(F11:I11)=0,"",COUNTIF(F11:I11,"&gt;0")+0.5*COUNTIF(F11:I11,0))</f>
        <v>2</v>
      </c>
      <c r="K10" s="14"/>
      <c r="L10" s="51">
        <v>2</v>
      </c>
    </row>
    <row r="11" spans="1:13" ht="24" customHeight="1" thickBot="1">
      <c r="B11" s="53"/>
      <c r="C11" s="57"/>
      <c r="D11" s="58"/>
      <c r="E11" s="59"/>
      <c r="F11" s="17">
        <f ca="1">IF(LEN(INDIRECT(ADDRESS(ROW()-1, COLUMN())))=1,"",INDIRECT(ADDRESS(16,7))-INDIRECT(ADDRESS(16,6)))</f>
        <v>-11</v>
      </c>
      <c r="G11" s="16">
        <f ca="1">IF(LEN(INDIRECT(ADDRESS(ROW()-1, COLUMN())))=1,"",INDIRECT(ADDRESS(24,7))-INDIRECT(ADDRESS(24,6)))</f>
        <v>8</v>
      </c>
      <c r="H11" s="16">
        <f ca="1">IF(LEN(INDIRECT(ADDRESS(ROW()-1, COLUMN())))=1,"",INDIRECT(ADDRESS(20,6))-INDIRECT(ADDRESS(20,7)))</f>
        <v>11</v>
      </c>
      <c r="I11" s="13" t="s">
        <v>7</v>
      </c>
      <c r="J11" s="61"/>
      <c r="K11" s="16">
        <f ca="1">IF(COUNT(F11:I11)=0,"",SUM(F11:I11))</f>
        <v>8</v>
      </c>
      <c r="L11" s="62"/>
    </row>
    <row r="15" spans="1:13" s="36" customFormat="1" ht="30" customHeight="1" thickBot="1">
      <c r="A15" s="35"/>
      <c r="B15" s="50" t="s">
        <v>4</v>
      </c>
      <c r="C15" s="50"/>
      <c r="D15" s="50"/>
      <c r="E15" s="50"/>
      <c r="F15" s="50"/>
      <c r="G15" s="50"/>
      <c r="H15" s="50"/>
      <c r="I15" s="50"/>
      <c r="J15" s="50"/>
      <c r="K15" s="50"/>
      <c r="M15" s="40"/>
    </row>
    <row r="16" spans="1:13" s="36" customFormat="1" ht="30" customHeight="1" thickBot="1">
      <c r="A16" s="35"/>
      <c r="B16" s="41">
        <v>1</v>
      </c>
      <c r="C16" s="47" t="str">
        <f ca="1">IF(ISBLANK(INDIRECT(ADDRESS(B16*2+2,3))),"",INDIRECT(ADDRESS(B16*2+2,3)))</f>
        <v>Анухин Виктор</v>
      </c>
      <c r="D16" s="47"/>
      <c r="E16" s="48"/>
      <c r="F16" s="37">
        <v>13</v>
      </c>
      <c r="G16" s="38">
        <v>2</v>
      </c>
      <c r="H16" s="49" t="str">
        <f ca="1">IF(ISBLANK(INDIRECT(ADDRESS(K16*2+2,3))),"",INDIRECT(ADDRESS(K16*2+2,3)))</f>
        <v>Сандалов Сергей</v>
      </c>
      <c r="I16" s="47"/>
      <c r="J16" s="47"/>
      <c r="K16" s="41">
        <v>4</v>
      </c>
      <c r="L16" s="39" t="s">
        <v>9</v>
      </c>
      <c r="M16" s="42"/>
    </row>
    <row r="17" spans="1:13" s="36" customFormat="1" ht="30" customHeight="1" thickBot="1">
      <c r="A17" s="35"/>
      <c r="B17" s="41">
        <v>2</v>
      </c>
      <c r="C17" s="74" t="str">
        <f ca="1">IF(ISBLANK(INDIRECT(ADDRESS(B17*2+2,3))),"",INDIRECT(ADDRESS(B17*2+2,3)))</f>
        <v>Гордеев-Аннинский Степан</v>
      </c>
      <c r="D17" s="74"/>
      <c r="E17" s="75"/>
      <c r="F17" s="37">
        <v>13</v>
      </c>
      <c r="G17" s="38">
        <v>11</v>
      </c>
      <c r="H17" s="49" t="str">
        <f ca="1">IF(ISBLANK(INDIRECT(ADDRESS(K17*2+2,3))),"",INDIRECT(ADDRESS(K17*2+2,3)))</f>
        <v>Ермалаев Егор</v>
      </c>
      <c r="I17" s="47"/>
      <c r="J17" s="47"/>
      <c r="K17" s="41">
        <v>3</v>
      </c>
      <c r="L17" s="39" t="s">
        <v>9</v>
      </c>
      <c r="M17" s="42"/>
    </row>
    <row r="18" spans="1:13" s="36" customFormat="1" ht="30" customHeight="1">
      <c r="A18" s="35"/>
      <c r="M18" s="42"/>
    </row>
    <row r="19" spans="1:13" s="36" customFormat="1" ht="30" customHeight="1" thickBot="1">
      <c r="A19" s="35"/>
      <c r="B19" s="50" t="s">
        <v>5</v>
      </c>
      <c r="C19" s="50"/>
      <c r="D19" s="50"/>
      <c r="E19" s="50"/>
      <c r="F19" s="50"/>
      <c r="G19" s="50"/>
      <c r="H19" s="50"/>
      <c r="I19" s="50"/>
      <c r="J19" s="50"/>
      <c r="K19" s="50"/>
      <c r="M19" s="42"/>
    </row>
    <row r="20" spans="1:13" s="36" customFormat="1" ht="30" customHeight="1" thickBot="1">
      <c r="A20" s="35"/>
      <c r="B20" s="41">
        <v>4</v>
      </c>
      <c r="C20" s="47" t="str">
        <f ca="1">IF(ISBLANK(INDIRECT(ADDRESS(B20*2+2,3))),"",INDIRECT(ADDRESS(B20*2+2,3)))</f>
        <v>Сандалов Сергей</v>
      </c>
      <c r="D20" s="47"/>
      <c r="E20" s="48"/>
      <c r="F20" s="37">
        <v>13</v>
      </c>
      <c r="G20" s="38">
        <v>2</v>
      </c>
      <c r="H20" s="49" t="str">
        <f ca="1">IF(ISBLANK(INDIRECT(ADDRESS(K20*2+2,3))),"",INDIRECT(ADDRESS(K20*2+2,3)))</f>
        <v>Ермалаев Егор</v>
      </c>
      <c r="I20" s="47"/>
      <c r="J20" s="47"/>
      <c r="K20" s="41">
        <v>3</v>
      </c>
      <c r="L20" s="39" t="s">
        <v>9</v>
      </c>
      <c r="M20" s="42"/>
    </row>
    <row r="21" spans="1:13" s="36" customFormat="1" ht="30" customHeight="1" thickBot="1">
      <c r="A21" s="35"/>
      <c r="B21" s="41">
        <v>1</v>
      </c>
      <c r="C21" s="47" t="str">
        <f ca="1">IF(ISBLANK(INDIRECT(ADDRESS(B21*2+2,3))),"",INDIRECT(ADDRESS(B21*2+2,3)))</f>
        <v>Анухин Виктор</v>
      </c>
      <c r="D21" s="47"/>
      <c r="E21" s="48"/>
      <c r="F21" s="37">
        <v>13</v>
      </c>
      <c r="G21" s="38">
        <v>1</v>
      </c>
      <c r="H21" s="76" t="str">
        <f ca="1">IF(ISBLANK(INDIRECT(ADDRESS(K21*2+2,3))),"",INDIRECT(ADDRESS(K21*2+2,3)))</f>
        <v>Гордеев-Аннинский Степан</v>
      </c>
      <c r="I21" s="74"/>
      <c r="J21" s="74"/>
      <c r="K21" s="41">
        <v>2</v>
      </c>
      <c r="L21" s="39" t="s">
        <v>9</v>
      </c>
      <c r="M21" s="42"/>
    </row>
    <row r="22" spans="1:13" s="36" customFormat="1" ht="30" customHeight="1">
      <c r="A22" s="35"/>
      <c r="M22" s="42"/>
    </row>
    <row r="23" spans="1:13" s="36" customFormat="1" ht="30" customHeight="1" thickBot="1">
      <c r="A23" s="35"/>
      <c r="B23" s="50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M23" s="42"/>
    </row>
    <row r="24" spans="1:13" s="36" customFormat="1" ht="30" customHeight="1" thickBot="1">
      <c r="A24" s="35"/>
      <c r="B24" s="41">
        <v>2</v>
      </c>
      <c r="C24" s="74" t="str">
        <f ca="1">IF(ISBLANK(INDIRECT(ADDRESS(B24*2+2,3))),"",INDIRECT(ADDRESS(B24*2+2,3)))</f>
        <v>Гордеев-Аннинский Степан</v>
      </c>
      <c r="D24" s="74"/>
      <c r="E24" s="75"/>
      <c r="F24" s="37">
        <v>5</v>
      </c>
      <c r="G24" s="38">
        <v>13</v>
      </c>
      <c r="H24" s="49" t="str">
        <f ca="1">IF(ISBLANK(INDIRECT(ADDRESS(K24*2+2,3))),"",INDIRECT(ADDRESS(K24*2+2,3)))</f>
        <v>Сандалов Сергей</v>
      </c>
      <c r="I24" s="47"/>
      <c r="J24" s="47"/>
      <c r="K24" s="41">
        <v>4</v>
      </c>
      <c r="L24" s="39" t="s">
        <v>9</v>
      </c>
      <c r="M24" s="42"/>
    </row>
    <row r="25" spans="1:13" s="36" customFormat="1" ht="30" customHeight="1" thickBot="1">
      <c r="A25" s="35"/>
      <c r="B25" s="41">
        <v>3</v>
      </c>
      <c r="C25" s="47" t="str">
        <f ca="1">IF(ISBLANK(INDIRECT(ADDRESS(B25*2+2,3))),"",INDIRECT(ADDRESS(B25*2+2,3)))</f>
        <v>Ермалаев Егор</v>
      </c>
      <c r="D25" s="47"/>
      <c r="E25" s="48"/>
      <c r="F25" s="37">
        <v>6</v>
      </c>
      <c r="G25" s="38">
        <v>13</v>
      </c>
      <c r="H25" s="49" t="str">
        <f ca="1">IF(ISBLANK(INDIRECT(ADDRESS(K25*2+2,3))),"",INDIRECT(ADDRESS(K25*2+2,3)))</f>
        <v>Анухин Виктор</v>
      </c>
      <c r="I25" s="47"/>
      <c r="J25" s="47"/>
      <c r="K25" s="41">
        <v>1</v>
      </c>
      <c r="L25" s="39" t="s">
        <v>9</v>
      </c>
      <c r="M25" s="42"/>
    </row>
  </sheetData>
  <sheetCalcPr fullCalcOnLoad="1"/>
  <mergeCells count="33">
    <mergeCell ref="H21:J21"/>
    <mergeCell ref="B23:K23"/>
    <mergeCell ref="C24:E24"/>
    <mergeCell ref="H24:J24"/>
    <mergeCell ref="L8:L9"/>
    <mergeCell ref="B10:B11"/>
    <mergeCell ref="C10:E11"/>
    <mergeCell ref="J10:J11"/>
    <mergeCell ref="L10:L11"/>
    <mergeCell ref="C25:E25"/>
    <mergeCell ref="H25:J25"/>
    <mergeCell ref="C20:E20"/>
    <mergeCell ref="H20:J20"/>
    <mergeCell ref="C21:E21"/>
    <mergeCell ref="B19:K19"/>
    <mergeCell ref="B8:B9"/>
    <mergeCell ref="C8:E9"/>
    <mergeCell ref="J8:J9"/>
    <mergeCell ref="B15:K15"/>
    <mergeCell ref="C16:E16"/>
    <mergeCell ref="H16:J16"/>
    <mergeCell ref="C17:E17"/>
    <mergeCell ref="H17:J17"/>
    <mergeCell ref="B1:K1"/>
    <mergeCell ref="B6:B7"/>
    <mergeCell ref="C6:E7"/>
    <mergeCell ref="J6:J7"/>
    <mergeCell ref="L6:L7"/>
    <mergeCell ref="C3:E3"/>
    <mergeCell ref="B4:B5"/>
    <mergeCell ref="C4:E5"/>
    <mergeCell ref="J4:J5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0"/>
  <sheetViews>
    <sheetView zoomScaleNormal="100" workbookViewId="0">
      <selection activeCell="B1" sqref="B1:K1"/>
    </sheetView>
  </sheetViews>
  <sheetFormatPr defaultRowHeight="15" customHeight="1"/>
  <cols>
    <col min="1" max="1" width="9.140625" style="25"/>
    <col min="2" max="16384" width="9.140625" style="24"/>
  </cols>
  <sheetData>
    <row r="1" spans="2:13" ht="59.25" customHeight="1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</row>
    <row r="2" spans="2:13" ht="15" customHeight="1">
      <c r="C2" s="32"/>
    </row>
    <row r="3" spans="2:13" ht="15" customHeight="1">
      <c r="C3" s="32"/>
    </row>
    <row r="4" spans="2:13" ht="15" customHeight="1">
      <c r="B4" s="78" t="s">
        <v>20</v>
      </c>
      <c r="C4" s="79"/>
      <c r="D4" s="23">
        <v>13</v>
      </c>
      <c r="E4" s="26"/>
    </row>
    <row r="5" spans="2:13" ht="15" customHeight="1">
      <c r="C5" s="32"/>
      <c r="E5" s="27"/>
    </row>
    <row r="6" spans="2:13" ht="15" customHeight="1">
      <c r="B6" s="31" t="s">
        <v>9</v>
      </c>
      <c r="C6" s="32"/>
      <c r="E6" s="28"/>
      <c r="F6" s="77" t="str">
        <f>IF(ISBLANK(D4),"",IF(D4&gt;D8,B4,B8))</f>
        <v>Капран-Индаяти</v>
      </c>
      <c r="G6" s="79"/>
      <c r="H6" s="23">
        <v>13</v>
      </c>
      <c r="I6" s="26"/>
    </row>
    <row r="7" spans="2:13" ht="15" customHeight="1">
      <c r="C7" s="32"/>
      <c r="E7" s="28"/>
      <c r="I7" s="27"/>
    </row>
    <row r="8" spans="2:13" ht="15" customHeight="1">
      <c r="B8" s="78" t="s">
        <v>21</v>
      </c>
      <c r="C8" s="79"/>
      <c r="D8" s="23">
        <v>7</v>
      </c>
      <c r="E8" s="29"/>
      <c r="I8" s="28"/>
    </row>
    <row r="9" spans="2:13" ht="15" customHeight="1">
      <c r="C9" s="32"/>
      <c r="I9" s="28"/>
    </row>
    <row r="10" spans="2:13" ht="15" customHeight="1">
      <c r="C10" s="32"/>
      <c r="G10" s="31" t="s">
        <v>9</v>
      </c>
      <c r="H10" s="32"/>
      <c r="I10" s="28"/>
      <c r="J10" s="77" t="str">
        <f>IF(ISBLANK(H6),"",IF(H6&gt;H14,F6,F14))</f>
        <v>Капран-Индаяти</v>
      </c>
      <c r="K10" s="78"/>
      <c r="L10" s="23">
        <v>13</v>
      </c>
      <c r="M10" s="26"/>
    </row>
    <row r="11" spans="2:13" ht="15" customHeight="1">
      <c r="C11" s="32"/>
      <c r="I11" s="28"/>
      <c r="M11" s="27"/>
    </row>
    <row r="12" spans="2:13" ht="15" customHeight="1">
      <c r="B12" s="78" t="s">
        <v>22</v>
      </c>
      <c r="C12" s="79"/>
      <c r="D12" s="23">
        <v>13</v>
      </c>
      <c r="E12" s="26"/>
      <c r="I12" s="28"/>
      <c r="M12" s="28"/>
    </row>
    <row r="13" spans="2:13" ht="15" customHeight="1">
      <c r="C13" s="32"/>
      <c r="E13" s="27"/>
      <c r="I13" s="28"/>
      <c r="M13" s="28"/>
    </row>
    <row r="14" spans="2:13" ht="15" customHeight="1">
      <c r="B14" s="31" t="s">
        <v>9</v>
      </c>
      <c r="C14" s="32"/>
      <c r="E14" s="28"/>
      <c r="F14" s="77" t="str">
        <f>IF(ISBLANK(D12),"",IF(D12&gt;D16,B12,B16))</f>
        <v>Мороз</v>
      </c>
      <c r="G14" s="79"/>
      <c r="H14" s="23">
        <v>9</v>
      </c>
      <c r="I14" s="29"/>
      <c r="M14" s="28"/>
    </row>
    <row r="15" spans="2:13" ht="15" customHeight="1">
      <c r="E15" s="28"/>
      <c r="M15" s="28"/>
    </row>
    <row r="16" spans="2:13" ht="15" customHeight="1">
      <c r="B16" s="78" t="s">
        <v>23</v>
      </c>
      <c r="C16" s="79"/>
      <c r="D16" s="23">
        <v>5</v>
      </c>
      <c r="E16" s="29"/>
      <c r="M16" s="28"/>
    </row>
    <row r="17" spans="2:15" ht="15" customHeight="1">
      <c r="M17" s="28"/>
    </row>
    <row r="18" spans="2:15" ht="15" customHeight="1">
      <c r="B18" s="31"/>
      <c r="K18" s="31" t="s">
        <v>9</v>
      </c>
      <c r="L18" s="32"/>
      <c r="M18" s="28"/>
      <c r="N18" s="77" t="str">
        <f>IF(ISBLANK(L10),"",IF(L10&gt;L26,J10,J26))</f>
        <v>Капран-Индаяти</v>
      </c>
      <c r="O18" s="78"/>
    </row>
    <row r="19" spans="2:15" ht="15" customHeight="1">
      <c r="M19" s="28"/>
    </row>
    <row r="20" spans="2:15" ht="15" customHeight="1">
      <c r="B20" s="78" t="s">
        <v>24</v>
      </c>
      <c r="C20" s="79"/>
      <c r="D20" s="23">
        <v>13</v>
      </c>
      <c r="E20" s="26"/>
      <c r="M20" s="28"/>
    </row>
    <row r="21" spans="2:15" ht="15" customHeight="1">
      <c r="E21" s="27"/>
      <c r="M21" s="28"/>
    </row>
    <row r="22" spans="2:15" ht="15" customHeight="1">
      <c r="B22" s="31" t="s">
        <v>9</v>
      </c>
      <c r="C22" s="32"/>
      <c r="E22" s="28"/>
      <c r="F22" s="77" t="str">
        <f>IF(ISBLANK(D20),"",IF(D20&gt;D24,B20,B24))</f>
        <v>Майсов</v>
      </c>
      <c r="G22" s="79"/>
      <c r="H22" s="23">
        <v>7</v>
      </c>
      <c r="I22" s="26"/>
      <c r="M22" s="28"/>
    </row>
    <row r="23" spans="2:15" ht="15" customHeight="1">
      <c r="E23" s="28"/>
      <c r="I23" s="27"/>
      <c r="M23" s="28"/>
    </row>
    <row r="24" spans="2:15" ht="15" customHeight="1">
      <c r="B24" s="78" t="s">
        <v>16</v>
      </c>
      <c r="C24" s="79"/>
      <c r="D24" s="23">
        <v>7</v>
      </c>
      <c r="E24" s="29"/>
      <c r="I24" s="28"/>
      <c r="M24" s="28"/>
    </row>
    <row r="25" spans="2:15" ht="15" customHeight="1">
      <c r="I25" s="28"/>
      <c r="M25" s="28"/>
    </row>
    <row r="26" spans="2:15" ht="15" customHeight="1">
      <c r="G26" s="31" t="s">
        <v>9</v>
      </c>
      <c r="H26" s="32"/>
      <c r="I26" s="28"/>
      <c r="J26" s="77" t="str">
        <f>IF(ISBLANK(H22),"",IF(H22&gt;H30,F22,F30))</f>
        <v>Анухин</v>
      </c>
      <c r="K26" s="79"/>
      <c r="L26" s="23">
        <v>11</v>
      </c>
      <c r="M26" s="29"/>
    </row>
    <row r="27" spans="2:15" ht="15" customHeight="1">
      <c r="I27" s="28"/>
    </row>
    <row r="28" spans="2:15" ht="15" customHeight="1">
      <c r="B28" s="78" t="s">
        <v>25</v>
      </c>
      <c r="C28" s="79"/>
      <c r="D28" s="23">
        <v>4</v>
      </c>
      <c r="E28" s="26"/>
      <c r="I28" s="28"/>
    </row>
    <row r="29" spans="2:15" ht="15" customHeight="1">
      <c r="E29" s="27"/>
      <c r="I29" s="28"/>
    </row>
    <row r="30" spans="2:15" ht="15" customHeight="1">
      <c r="B30" s="31" t="s">
        <v>9</v>
      </c>
      <c r="C30" s="32"/>
      <c r="E30" s="28"/>
      <c r="F30" s="77" t="str">
        <f>IF(ISBLANK(D28),"",IF(D28&gt;D32,B28,B32))</f>
        <v>Анухин</v>
      </c>
      <c r="G30" s="79"/>
      <c r="H30" s="23">
        <v>13</v>
      </c>
      <c r="I30" s="29"/>
    </row>
    <row r="31" spans="2:15" ht="15" customHeight="1">
      <c r="E31" s="28"/>
    </row>
    <row r="32" spans="2:15" ht="15" customHeight="1">
      <c r="B32" s="78" t="s">
        <v>26</v>
      </c>
      <c r="C32" s="79"/>
      <c r="D32" s="23">
        <v>13</v>
      </c>
      <c r="E32" s="29"/>
    </row>
    <row r="36" spans="2:7" ht="15" customHeight="1">
      <c r="B36" s="78" t="str">
        <f>IF(ISBLANK(H6),"",IF(H6&gt;H14,F14,F6))</f>
        <v>Мороз</v>
      </c>
      <c r="C36" s="79"/>
      <c r="D36" s="23">
        <v>13</v>
      </c>
      <c r="E36" s="26"/>
      <c r="F36" s="80"/>
      <c r="G36" s="80"/>
    </row>
    <row r="37" spans="2:7" ht="15" customHeight="1">
      <c r="E37" s="27"/>
    </row>
    <row r="38" spans="2:7" ht="15" customHeight="1">
      <c r="C38" s="31" t="s">
        <v>9</v>
      </c>
      <c r="E38" s="28"/>
      <c r="F38" s="77" t="str">
        <f>IF(ISBLANK(D36),"",IF(D36&gt;D40,B36,B40))</f>
        <v>Мороз</v>
      </c>
      <c r="G38" s="78"/>
    </row>
    <row r="39" spans="2:7" ht="15" customHeight="1">
      <c r="E39" s="28"/>
    </row>
    <row r="40" spans="2:7" ht="15" customHeight="1">
      <c r="B40" s="78" t="str">
        <f>IF(ISBLANK(H22),"",IF(H22&gt;H30,F30,F22))</f>
        <v>Майсов</v>
      </c>
      <c r="C40" s="79"/>
      <c r="D40" s="23">
        <v>8</v>
      </c>
      <c r="E40" s="29"/>
    </row>
  </sheetData>
  <mergeCells count="20"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B16:C16"/>
    <mergeCell ref="F14:G14"/>
    <mergeCell ref="J26:K26"/>
    <mergeCell ref="B24:C24"/>
    <mergeCell ref="J10:K10"/>
    <mergeCell ref="B1:K1"/>
    <mergeCell ref="B4:C4"/>
    <mergeCell ref="F6:G6"/>
    <mergeCell ref="B8:C8"/>
    <mergeCell ref="B12:C12"/>
  </mergeCells>
  <phoneticPr fontId="8" type="noConversion"/>
  <pageMargins left="0.25" right="0.25" top="0.75" bottom="0.75" header="0.3" footer="0.3"/>
  <pageSetup paperSize="9" scale="7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4"/>
  <sheetViews>
    <sheetView workbookViewId="0">
      <selection activeCell="B1" sqref="B1:K1"/>
    </sheetView>
  </sheetViews>
  <sheetFormatPr defaultRowHeight="15" customHeight="1"/>
  <cols>
    <col min="1" max="1" width="9.140625" style="25"/>
    <col min="2" max="16384" width="9.140625" style="24"/>
  </cols>
  <sheetData>
    <row r="1" spans="2:13" ht="59.25" customHeight="1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</row>
    <row r="2" spans="2:13" ht="15" customHeight="1">
      <c r="C2" s="32"/>
    </row>
    <row r="3" spans="2:13" ht="15" customHeight="1">
      <c r="C3" s="32"/>
    </row>
    <row r="4" spans="2:13" ht="15" customHeight="1">
      <c r="B4" s="78" t="s">
        <v>21</v>
      </c>
      <c r="C4" s="79"/>
      <c r="D4" s="23">
        <v>7</v>
      </c>
      <c r="E4" s="26"/>
    </row>
    <row r="5" spans="2:13" ht="15" customHeight="1">
      <c r="C5" s="32"/>
      <c r="E5" s="27"/>
    </row>
    <row r="6" spans="2:13" ht="15" customHeight="1">
      <c r="B6" s="31" t="s">
        <v>9</v>
      </c>
      <c r="C6" s="32"/>
      <c r="E6" s="28"/>
      <c r="F6" s="77" t="str">
        <f>IF(ISBLANK(D4),"",IF(D4&gt;D8,B4,B8))</f>
        <v>Сандалов</v>
      </c>
      <c r="G6" s="79"/>
      <c r="H6" s="23">
        <v>7</v>
      </c>
      <c r="I6" s="26"/>
    </row>
    <row r="7" spans="2:13" ht="15" customHeight="1">
      <c r="C7" s="32"/>
      <c r="E7" s="28"/>
      <c r="I7" s="27"/>
    </row>
    <row r="8" spans="2:13" ht="15" customHeight="1">
      <c r="B8" s="78" t="s">
        <v>23</v>
      </c>
      <c r="C8" s="79"/>
      <c r="D8" s="23">
        <v>13</v>
      </c>
      <c r="E8" s="29"/>
      <c r="I8" s="28"/>
    </row>
    <row r="9" spans="2:13" ht="15" customHeight="1">
      <c r="C9" s="32"/>
      <c r="I9" s="28"/>
    </row>
    <row r="10" spans="2:13" ht="15" customHeight="1">
      <c r="C10" s="32"/>
      <c r="G10" s="31" t="s">
        <v>9</v>
      </c>
      <c r="H10" s="32"/>
      <c r="I10" s="28"/>
      <c r="J10" s="77" t="str">
        <f>IF(ISBLANK(H6),"",IF(H6&gt;H14,F6,F14))</f>
        <v>Панфилов</v>
      </c>
      <c r="K10" s="78"/>
      <c r="L10" s="34"/>
      <c r="M10" s="30"/>
    </row>
    <row r="11" spans="2:13" ht="15" customHeight="1">
      <c r="C11" s="32"/>
      <c r="I11" s="28"/>
      <c r="M11" s="30"/>
    </row>
    <row r="12" spans="2:13" ht="15" customHeight="1">
      <c r="B12" s="78" t="s">
        <v>16</v>
      </c>
      <c r="C12" s="79"/>
      <c r="D12" s="23">
        <v>3</v>
      </c>
      <c r="E12" s="26"/>
      <c r="I12" s="28"/>
      <c r="M12" s="30"/>
    </row>
    <row r="13" spans="2:13" ht="15" customHeight="1">
      <c r="C13" s="32"/>
      <c r="E13" s="27"/>
      <c r="I13" s="28"/>
      <c r="M13" s="30"/>
    </row>
    <row r="14" spans="2:13" ht="15" customHeight="1">
      <c r="B14" s="31" t="s">
        <v>9</v>
      </c>
      <c r="C14" s="32"/>
      <c r="E14" s="28"/>
      <c r="F14" s="77" t="str">
        <f>IF(ISBLANK(D12),"",IF(D12&gt;D16,B12,B16))</f>
        <v>Панфилов</v>
      </c>
      <c r="G14" s="79"/>
      <c r="H14" s="23">
        <v>13</v>
      </c>
      <c r="I14" s="29"/>
      <c r="M14" s="30"/>
    </row>
    <row r="15" spans="2:13" ht="15" customHeight="1">
      <c r="E15" s="28"/>
      <c r="M15" s="30"/>
    </row>
    <row r="16" spans="2:13" ht="15" customHeight="1">
      <c r="B16" s="78" t="s">
        <v>25</v>
      </c>
      <c r="C16" s="79"/>
      <c r="D16" s="23">
        <v>13</v>
      </c>
      <c r="E16" s="29"/>
      <c r="M16" s="30"/>
    </row>
    <row r="17" spans="2:13" ht="15" customHeight="1">
      <c r="M17" s="30"/>
    </row>
    <row r="20" spans="2:13" ht="15" customHeight="1">
      <c r="B20" s="78" t="str">
        <f>IF(ISBLANK(D4),"",IF(D4&gt;D8,B8,B4))</f>
        <v>Ермалаев</v>
      </c>
      <c r="C20" s="79"/>
      <c r="D20" s="23">
        <v>7</v>
      </c>
      <c r="E20" s="26"/>
      <c r="F20" s="80"/>
      <c r="G20" s="80"/>
    </row>
    <row r="21" spans="2:13" ht="15" customHeight="1">
      <c r="E21" s="27"/>
    </row>
    <row r="22" spans="2:13" ht="15" customHeight="1">
      <c r="C22" s="31" t="s">
        <v>9</v>
      </c>
      <c r="E22" s="28"/>
      <c r="F22" s="77" t="str">
        <f>IF(ISBLANK(D20),"",IF(D20&gt;D24,B20,B24))</f>
        <v>Гордеев-Аннинский</v>
      </c>
      <c r="G22" s="78"/>
    </row>
    <row r="23" spans="2:13" ht="15" customHeight="1">
      <c r="E23" s="28"/>
    </row>
    <row r="24" spans="2:13" ht="15" customHeight="1">
      <c r="B24" s="78" t="str">
        <f>IF(ISBLANK(D12),"",IF(D12&gt;D16,B16,B12))</f>
        <v>Гордеев-Аннинский</v>
      </c>
      <c r="C24" s="79"/>
      <c r="D24" s="23">
        <v>13</v>
      </c>
      <c r="E24" s="29"/>
    </row>
  </sheetData>
  <mergeCells count="12">
    <mergeCell ref="B1:K1"/>
    <mergeCell ref="B4:C4"/>
    <mergeCell ref="F6:G6"/>
    <mergeCell ref="B8:C8"/>
    <mergeCell ref="J10:K10"/>
    <mergeCell ref="F22:G22"/>
    <mergeCell ref="B24:C24"/>
    <mergeCell ref="B20:C20"/>
    <mergeCell ref="F20:G20"/>
    <mergeCell ref="B12:C12"/>
    <mergeCell ref="F14:G14"/>
    <mergeCell ref="B16:C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G24" sqref="G24"/>
    </sheetView>
  </sheetViews>
  <sheetFormatPr defaultRowHeight="15"/>
  <cols>
    <col min="1" max="1" width="4" style="25" customWidth="1"/>
    <col min="2" max="12" width="10.28515625" customWidth="1"/>
    <col min="13" max="13" width="10.28515625" style="33" customWidth="1"/>
    <col min="14" max="15" width="10.28515625" customWidth="1"/>
  </cols>
  <sheetData>
    <row r="1" spans="1:13" ht="40.5" customHeight="1"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</row>
    <row r="2" spans="1:13" ht="15.75" thickBot="1"/>
    <row r="3" spans="1:13" ht="30" customHeight="1" thickBot="1">
      <c r="B3" s="22"/>
      <c r="C3" s="64" t="s">
        <v>0</v>
      </c>
      <c r="D3" s="65"/>
      <c r="E3" s="66"/>
      <c r="F3" s="1">
        <v>1</v>
      </c>
      <c r="G3" s="1">
        <v>2</v>
      </c>
      <c r="H3" s="2">
        <v>3</v>
      </c>
      <c r="I3" s="2">
        <v>4</v>
      </c>
      <c r="J3" s="22" t="s">
        <v>1</v>
      </c>
      <c r="K3" s="1" t="s">
        <v>3</v>
      </c>
      <c r="L3" s="19" t="s">
        <v>2</v>
      </c>
    </row>
    <row r="4" spans="1:13" ht="24" customHeight="1">
      <c r="B4" s="67">
        <v>1</v>
      </c>
      <c r="C4" s="68" t="s">
        <v>27</v>
      </c>
      <c r="D4" s="69"/>
      <c r="E4" s="70"/>
      <c r="F4" s="7" t="s">
        <v>7</v>
      </c>
      <c r="G4" s="3" t="str">
        <f ca="1">INDIRECT(ADDRESS(21,6))&amp;":"&amp;INDIRECT(ADDRESS(21,7))</f>
        <v>13:11</v>
      </c>
      <c r="H4" s="3" t="str">
        <f ca="1">INDIRECT(ADDRESS(25,7))&amp;":"&amp;INDIRECT(ADDRESS(25,6))</f>
        <v>13:7</v>
      </c>
      <c r="I4" s="18" t="str">
        <f ca="1">INDIRECT(ADDRESS(16,6))&amp;":"&amp;INDIRECT(ADDRESS(16,7))</f>
        <v>4:13</v>
      </c>
      <c r="J4" s="71">
        <f ca="1">IF(COUNT(F5:I5)=0,"",COUNTIF(F5:I5,"&gt;0")+0.5*COUNTIF(F5:I5,0))</f>
        <v>2</v>
      </c>
      <c r="K4" s="21"/>
      <c r="L4" s="72"/>
    </row>
    <row r="5" spans="1:13" ht="24" customHeight="1">
      <c r="B5" s="63"/>
      <c r="C5" s="54"/>
      <c r="D5" s="55"/>
      <c r="E5" s="56"/>
      <c r="F5" s="11" t="s">
        <v>7</v>
      </c>
      <c r="G5" s="14">
        <f ca="1">IF(LEN(INDIRECT(ADDRESS(ROW()-1, COLUMN())))=1,"",INDIRECT(ADDRESS(21,6))-INDIRECT(ADDRESS(21,7)))</f>
        <v>2</v>
      </c>
      <c r="H5" s="14">
        <f ca="1">IF(LEN(INDIRECT(ADDRESS(ROW()-1, COLUMN())))=1,"",INDIRECT(ADDRESS(25,7))-INDIRECT(ADDRESS(25,6)))</f>
        <v>6</v>
      </c>
      <c r="I5" s="15">
        <f ca="1">IF(LEN(INDIRECT(ADDRESS(ROW()-1, COLUMN())))=1,"",INDIRECT(ADDRESS(16,6))-INDIRECT(ADDRESS(16,7)))</f>
        <v>-9</v>
      </c>
      <c r="J5" s="60"/>
      <c r="K5" s="14">
        <f ca="1">IF(COUNT(F5:I5)=0,"",SUM(F5:I5))</f>
        <v>-1</v>
      </c>
      <c r="L5" s="51"/>
    </row>
    <row r="6" spans="1:13" ht="24" customHeight="1">
      <c r="B6" s="52">
        <v>2</v>
      </c>
      <c r="C6" s="54" t="s">
        <v>28</v>
      </c>
      <c r="D6" s="55"/>
      <c r="E6" s="56"/>
      <c r="F6" s="9" t="str">
        <f ca="1">INDIRECT(ADDRESS(21,7))&amp;":"&amp;INDIRECT(ADDRESS(21,6))</f>
        <v>11:13</v>
      </c>
      <c r="G6" s="5" t="s">
        <v>7</v>
      </c>
      <c r="H6" s="4" t="str">
        <f ca="1">INDIRECT(ADDRESS(17,6))&amp;":"&amp;INDIRECT(ADDRESS(17,7))</f>
        <v>13:5</v>
      </c>
      <c r="I6" s="8" t="str">
        <f ca="1">INDIRECT(ADDRESS(24,6))&amp;":"&amp;INDIRECT(ADDRESS(24,7))</f>
        <v>3:13</v>
      </c>
      <c r="J6" s="60">
        <f ca="1">IF(COUNT(F7:I7)=0,"",COUNTIF(F7:I7,"&gt;0")+0.5*COUNTIF(F7:I7,0))</f>
        <v>1</v>
      </c>
      <c r="K6" s="14"/>
      <c r="L6" s="51"/>
    </row>
    <row r="7" spans="1:13" ht="24" customHeight="1">
      <c r="B7" s="63"/>
      <c r="C7" s="54"/>
      <c r="D7" s="55"/>
      <c r="E7" s="56"/>
      <c r="F7" s="20">
        <f ca="1">IF(LEN(INDIRECT(ADDRESS(ROW()-1, COLUMN())))=1,"",INDIRECT(ADDRESS(21,7))-INDIRECT(ADDRESS(21,6)))</f>
        <v>-2</v>
      </c>
      <c r="G7" s="12" t="s">
        <v>7</v>
      </c>
      <c r="H7" s="14">
        <f ca="1">IF(LEN(INDIRECT(ADDRESS(ROW()-1, COLUMN())))=1,"",INDIRECT(ADDRESS(17,6))-INDIRECT(ADDRESS(17,7)))</f>
        <v>8</v>
      </c>
      <c r="I7" s="15">
        <f ca="1">IF(LEN(INDIRECT(ADDRESS(ROW()-1, COLUMN())))=1,"",INDIRECT(ADDRESS(24,6))-INDIRECT(ADDRESS(24,7)))</f>
        <v>-10</v>
      </c>
      <c r="J7" s="60"/>
      <c r="K7" s="14">
        <f ca="1">IF(COUNT(F7:I7)=0,"",SUM(F7:I7))</f>
        <v>-4</v>
      </c>
      <c r="L7" s="51"/>
    </row>
    <row r="8" spans="1:13" ht="24" customHeight="1">
      <c r="B8" s="52">
        <v>3</v>
      </c>
      <c r="C8" s="54" t="s">
        <v>29</v>
      </c>
      <c r="D8" s="55"/>
      <c r="E8" s="56"/>
      <c r="F8" s="9" t="str">
        <f ca="1">INDIRECT(ADDRESS(25,6))&amp;":"&amp;INDIRECT(ADDRESS(25,7))</f>
        <v>7:13</v>
      </c>
      <c r="G8" s="4" t="str">
        <f ca="1">INDIRECT(ADDRESS(17,7))&amp;":"&amp;INDIRECT(ADDRESS(17,6))</f>
        <v>5:13</v>
      </c>
      <c r="H8" s="5" t="s">
        <v>7</v>
      </c>
      <c r="I8" s="8" t="str">
        <f ca="1">INDIRECT(ADDRESS(20,7))&amp;":"&amp;INDIRECT(ADDRESS(20,6))</f>
        <v>7:13</v>
      </c>
      <c r="J8" s="60">
        <f ca="1">IF(COUNT(F9:I9)=0,"",COUNTIF(F9:I9,"&gt;0")+0.5*COUNTIF(F9:I9,0))</f>
        <v>0</v>
      </c>
      <c r="K8" s="14"/>
      <c r="L8" s="51"/>
    </row>
    <row r="9" spans="1:13" ht="24" customHeight="1">
      <c r="B9" s="63"/>
      <c r="C9" s="54"/>
      <c r="D9" s="55"/>
      <c r="E9" s="56"/>
      <c r="F9" s="20">
        <f ca="1">IF(LEN(INDIRECT(ADDRESS(ROW()-1, COLUMN())))=1,"",INDIRECT(ADDRESS(25,6))-INDIRECT(ADDRESS(25,7)))</f>
        <v>-6</v>
      </c>
      <c r="G9" s="14">
        <f ca="1">IF(LEN(INDIRECT(ADDRESS(ROW()-1, COLUMN())))=1,"",INDIRECT(ADDRESS(17,7))-INDIRECT(ADDRESS(17,6)))</f>
        <v>-8</v>
      </c>
      <c r="H9" s="12" t="s">
        <v>7</v>
      </c>
      <c r="I9" s="15">
        <f ca="1">IF(LEN(INDIRECT(ADDRESS(ROW()-1, COLUMN())))=1,"",INDIRECT(ADDRESS(20,7))-INDIRECT(ADDRESS(20,6)))</f>
        <v>-6</v>
      </c>
      <c r="J9" s="60"/>
      <c r="K9" s="14">
        <f ca="1">IF(COUNT(F9:I9)=0,"",SUM(F9:I9))</f>
        <v>-20</v>
      </c>
      <c r="L9" s="51"/>
    </row>
    <row r="10" spans="1:13" ht="24" customHeight="1">
      <c r="B10" s="52">
        <v>4</v>
      </c>
      <c r="C10" s="54" t="s">
        <v>30</v>
      </c>
      <c r="D10" s="55"/>
      <c r="E10" s="56"/>
      <c r="F10" s="9" t="str">
        <f ca="1">INDIRECT(ADDRESS(16,7))&amp;":"&amp;INDIRECT(ADDRESS(16,6))</f>
        <v>13:4</v>
      </c>
      <c r="G10" s="4" t="str">
        <f ca="1">INDIRECT(ADDRESS(24,7))&amp;":"&amp;INDIRECT(ADDRESS(24,6))</f>
        <v>13:3</v>
      </c>
      <c r="H10" s="4" t="str">
        <f ca="1">INDIRECT(ADDRESS(20,6))&amp;":"&amp;INDIRECT(ADDRESS(20,7))</f>
        <v>13:7</v>
      </c>
      <c r="I10" s="10" t="s">
        <v>7</v>
      </c>
      <c r="J10" s="60">
        <f ca="1">IF(COUNT(F11:I11)=0,"",COUNTIF(F11:I11,"&gt;0")+0.5*COUNTIF(F11:I11,0))</f>
        <v>3</v>
      </c>
      <c r="K10" s="14"/>
      <c r="L10" s="51"/>
    </row>
    <row r="11" spans="1:13" ht="24" customHeight="1" thickBot="1">
      <c r="B11" s="53"/>
      <c r="C11" s="57"/>
      <c r="D11" s="58"/>
      <c r="E11" s="59"/>
      <c r="F11" s="17">
        <f ca="1">IF(LEN(INDIRECT(ADDRESS(ROW()-1, COLUMN())))=1,"",INDIRECT(ADDRESS(16,7))-INDIRECT(ADDRESS(16,6)))</f>
        <v>9</v>
      </c>
      <c r="G11" s="16">
        <f ca="1">IF(LEN(INDIRECT(ADDRESS(ROW()-1, COLUMN())))=1,"",INDIRECT(ADDRESS(24,7))-INDIRECT(ADDRESS(24,6)))</f>
        <v>10</v>
      </c>
      <c r="H11" s="16">
        <f ca="1">IF(LEN(INDIRECT(ADDRESS(ROW()-1, COLUMN())))=1,"",INDIRECT(ADDRESS(20,6))-INDIRECT(ADDRESS(20,7)))</f>
        <v>6</v>
      </c>
      <c r="I11" s="13" t="s">
        <v>7</v>
      </c>
      <c r="J11" s="61"/>
      <c r="K11" s="16">
        <f ca="1">IF(COUNT(F11:I11)=0,"",SUM(F11:I11))</f>
        <v>25</v>
      </c>
      <c r="L11" s="62"/>
    </row>
    <row r="15" spans="1:13" s="36" customFormat="1" ht="30" customHeight="1" thickBot="1">
      <c r="A15" s="35"/>
      <c r="B15" s="50" t="s">
        <v>4</v>
      </c>
      <c r="C15" s="50"/>
      <c r="D15" s="50"/>
      <c r="E15" s="50"/>
      <c r="F15" s="50"/>
      <c r="G15" s="50"/>
      <c r="H15" s="50"/>
      <c r="I15" s="50"/>
      <c r="J15" s="50"/>
      <c r="K15" s="50"/>
      <c r="M15" s="40"/>
    </row>
    <row r="16" spans="1:13" s="36" customFormat="1" ht="30" customHeight="1" thickBot="1">
      <c r="A16" s="35"/>
      <c r="B16" s="41">
        <v>1</v>
      </c>
      <c r="C16" s="47" t="str">
        <f ca="1">IF(ISBLANK(INDIRECT(ADDRESS(B16*2+2,3))),"",INDIRECT(ADDRESS(B16*2+2,3)))</f>
        <v>Копейкина Елена</v>
      </c>
      <c r="D16" s="47"/>
      <c r="E16" s="48"/>
      <c r="F16" s="37">
        <v>4</v>
      </c>
      <c r="G16" s="38">
        <v>13</v>
      </c>
      <c r="H16" s="49" t="str">
        <f ca="1">IF(ISBLANK(INDIRECT(ADDRESS(K16*2+2,3))),"",INDIRECT(ADDRESS(K16*2+2,3)))</f>
        <v>Цветкова Юлия</v>
      </c>
      <c r="I16" s="47"/>
      <c r="J16" s="47"/>
      <c r="K16" s="41">
        <v>4</v>
      </c>
      <c r="L16" s="39" t="s">
        <v>9</v>
      </c>
      <c r="M16" s="42"/>
    </row>
    <row r="17" spans="1:13" s="36" customFormat="1" ht="30" customHeight="1" thickBot="1">
      <c r="A17" s="35"/>
      <c r="B17" s="41">
        <v>2</v>
      </c>
      <c r="C17" s="47" t="str">
        <f ca="1">IF(ISBLANK(INDIRECT(ADDRESS(B17*2+2,3))),"",INDIRECT(ADDRESS(B17*2+2,3)))</f>
        <v>Башкеева Анна</v>
      </c>
      <c r="D17" s="47"/>
      <c r="E17" s="48"/>
      <c r="F17" s="37">
        <v>13</v>
      </c>
      <c r="G17" s="38">
        <v>5</v>
      </c>
      <c r="H17" s="49" t="str">
        <f ca="1">IF(ISBLANK(INDIRECT(ADDRESS(K17*2+2,3))),"",INDIRECT(ADDRESS(K17*2+2,3)))</f>
        <v>Баянзина Вероника</v>
      </c>
      <c r="I17" s="47"/>
      <c r="J17" s="47"/>
      <c r="K17" s="41">
        <v>3</v>
      </c>
      <c r="L17" s="39" t="s">
        <v>9</v>
      </c>
      <c r="M17" s="42"/>
    </row>
    <row r="18" spans="1:13" s="36" customFormat="1" ht="30" customHeight="1">
      <c r="A18" s="35"/>
      <c r="M18" s="42"/>
    </row>
    <row r="19" spans="1:13" s="36" customFormat="1" ht="30" customHeight="1" thickBot="1">
      <c r="A19" s="35"/>
      <c r="B19" s="50" t="s">
        <v>5</v>
      </c>
      <c r="C19" s="50"/>
      <c r="D19" s="50"/>
      <c r="E19" s="50"/>
      <c r="F19" s="50"/>
      <c r="G19" s="50"/>
      <c r="H19" s="50"/>
      <c r="I19" s="50"/>
      <c r="J19" s="50"/>
      <c r="K19" s="50"/>
      <c r="M19" s="42"/>
    </row>
    <row r="20" spans="1:13" s="36" customFormat="1" ht="30" customHeight="1" thickBot="1">
      <c r="A20" s="35"/>
      <c r="B20" s="41">
        <v>4</v>
      </c>
      <c r="C20" s="47" t="str">
        <f ca="1">IF(ISBLANK(INDIRECT(ADDRESS(B20*2+2,3))),"",INDIRECT(ADDRESS(B20*2+2,3)))</f>
        <v>Цветкова Юлия</v>
      </c>
      <c r="D20" s="47"/>
      <c r="E20" s="48"/>
      <c r="F20" s="37">
        <v>13</v>
      </c>
      <c r="G20" s="38">
        <v>7</v>
      </c>
      <c r="H20" s="49" t="str">
        <f ca="1">IF(ISBLANK(INDIRECT(ADDRESS(K20*2+2,3))),"",INDIRECT(ADDRESS(K20*2+2,3)))</f>
        <v>Баянзина Вероника</v>
      </c>
      <c r="I20" s="47"/>
      <c r="J20" s="47"/>
      <c r="K20" s="41">
        <v>3</v>
      </c>
      <c r="L20" s="39" t="s">
        <v>9</v>
      </c>
      <c r="M20" s="42"/>
    </row>
    <row r="21" spans="1:13" s="36" customFormat="1" ht="30" customHeight="1" thickBot="1">
      <c r="A21" s="35"/>
      <c r="B21" s="41">
        <v>1</v>
      </c>
      <c r="C21" s="47" t="str">
        <f ca="1">IF(ISBLANK(INDIRECT(ADDRESS(B21*2+2,3))),"",INDIRECT(ADDRESS(B21*2+2,3)))</f>
        <v>Копейкина Елена</v>
      </c>
      <c r="D21" s="47"/>
      <c r="E21" s="48"/>
      <c r="F21" s="37">
        <v>13</v>
      </c>
      <c r="G21" s="38">
        <v>11</v>
      </c>
      <c r="H21" s="49" t="str">
        <f ca="1">IF(ISBLANK(INDIRECT(ADDRESS(K21*2+2,3))),"",INDIRECT(ADDRESS(K21*2+2,3)))</f>
        <v>Башкеева Анна</v>
      </c>
      <c r="I21" s="47"/>
      <c r="J21" s="47"/>
      <c r="K21" s="41">
        <v>2</v>
      </c>
      <c r="L21" s="39" t="s">
        <v>9</v>
      </c>
      <c r="M21" s="42"/>
    </row>
    <row r="22" spans="1:13" s="36" customFormat="1" ht="30" customHeight="1">
      <c r="A22" s="35"/>
      <c r="M22" s="42"/>
    </row>
    <row r="23" spans="1:13" s="36" customFormat="1" ht="30" customHeight="1" thickBot="1">
      <c r="A23" s="35"/>
      <c r="B23" s="50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M23" s="42"/>
    </row>
    <row r="24" spans="1:13" s="36" customFormat="1" ht="30" customHeight="1" thickBot="1">
      <c r="A24" s="35"/>
      <c r="B24" s="41">
        <v>2</v>
      </c>
      <c r="C24" s="47" t="str">
        <f ca="1">IF(ISBLANK(INDIRECT(ADDRESS(B24*2+2,3))),"",INDIRECT(ADDRESS(B24*2+2,3)))</f>
        <v>Башкеева Анна</v>
      </c>
      <c r="D24" s="47"/>
      <c r="E24" s="48"/>
      <c r="F24" s="37">
        <v>3</v>
      </c>
      <c r="G24" s="38">
        <v>13</v>
      </c>
      <c r="H24" s="49" t="str">
        <f ca="1">IF(ISBLANK(INDIRECT(ADDRESS(K24*2+2,3))),"",INDIRECT(ADDRESS(K24*2+2,3)))</f>
        <v>Цветкова Юлия</v>
      </c>
      <c r="I24" s="47"/>
      <c r="J24" s="47"/>
      <c r="K24" s="41">
        <v>4</v>
      </c>
      <c r="L24" s="39" t="s">
        <v>9</v>
      </c>
      <c r="M24" s="42"/>
    </row>
    <row r="25" spans="1:13" s="36" customFormat="1" ht="30" customHeight="1" thickBot="1">
      <c r="A25" s="35"/>
      <c r="B25" s="41">
        <v>3</v>
      </c>
      <c r="C25" s="47" t="str">
        <f ca="1">IF(ISBLANK(INDIRECT(ADDRESS(B25*2+2,3))),"",INDIRECT(ADDRESS(B25*2+2,3)))</f>
        <v>Баянзина Вероника</v>
      </c>
      <c r="D25" s="47"/>
      <c r="E25" s="48"/>
      <c r="F25" s="37">
        <v>7</v>
      </c>
      <c r="G25" s="38">
        <v>13</v>
      </c>
      <c r="H25" s="49" t="str">
        <f ca="1">IF(ISBLANK(INDIRECT(ADDRESS(K25*2+2,3))),"",INDIRECT(ADDRESS(K25*2+2,3)))</f>
        <v>Копейкина Елена</v>
      </c>
      <c r="I25" s="47"/>
      <c r="J25" s="47"/>
      <c r="K25" s="41">
        <v>1</v>
      </c>
      <c r="L25" s="39" t="s">
        <v>9</v>
      </c>
      <c r="M25" s="42"/>
    </row>
  </sheetData>
  <sheetCalcPr fullCalcOnLoad="1"/>
  <mergeCells count="33">
    <mergeCell ref="B4:B5"/>
    <mergeCell ref="C4:E5"/>
    <mergeCell ref="J4:J5"/>
    <mergeCell ref="L4:L5"/>
    <mergeCell ref="B1:K1"/>
    <mergeCell ref="B6:B7"/>
    <mergeCell ref="C6:E7"/>
    <mergeCell ref="J6:J7"/>
    <mergeCell ref="C16:E16"/>
    <mergeCell ref="H16:J16"/>
    <mergeCell ref="C17:E17"/>
    <mergeCell ref="H17:J17"/>
    <mergeCell ref="L6:L7"/>
    <mergeCell ref="C3:E3"/>
    <mergeCell ref="L8:L9"/>
    <mergeCell ref="B10:B11"/>
    <mergeCell ref="C10:E11"/>
    <mergeCell ref="J10:J11"/>
    <mergeCell ref="L10:L11"/>
    <mergeCell ref="B19:K19"/>
    <mergeCell ref="B8:B9"/>
    <mergeCell ref="C8:E9"/>
    <mergeCell ref="J8:J9"/>
    <mergeCell ref="B15:K15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Normal="100" workbookViewId="0">
      <selection sqref="A1:X1"/>
    </sheetView>
  </sheetViews>
  <sheetFormatPr defaultRowHeight="12.75"/>
  <cols>
    <col min="1" max="1" width="25.5703125" style="43" customWidth="1"/>
    <col min="2" max="21" width="3.7109375" style="43" customWidth="1"/>
    <col min="22" max="16384" width="9.140625" style="43"/>
  </cols>
  <sheetData>
    <row r="1" spans="1:25" ht="18.75" thickBo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5">
      <c r="A2" s="96" t="s">
        <v>31</v>
      </c>
      <c r="B2" s="95" t="s">
        <v>32</v>
      </c>
      <c r="C2" s="95"/>
      <c r="D2" s="95"/>
      <c r="E2" s="95"/>
      <c r="F2" s="95" t="s">
        <v>33</v>
      </c>
      <c r="G2" s="95"/>
      <c r="H2" s="95"/>
      <c r="I2" s="95"/>
      <c r="J2" s="95" t="s">
        <v>34</v>
      </c>
      <c r="K2" s="95"/>
      <c r="L2" s="95"/>
      <c r="M2" s="95"/>
      <c r="N2" s="95" t="s">
        <v>35</v>
      </c>
      <c r="O2" s="95"/>
      <c r="P2" s="95"/>
      <c r="Q2" s="95"/>
      <c r="R2" s="95" t="s">
        <v>36</v>
      </c>
      <c r="S2" s="95"/>
      <c r="T2" s="95"/>
      <c r="U2" s="95"/>
      <c r="V2" s="93" t="s">
        <v>37</v>
      </c>
      <c r="W2" s="93" t="s">
        <v>38</v>
      </c>
      <c r="X2" s="91" t="s">
        <v>39</v>
      </c>
      <c r="Y2" s="89"/>
    </row>
    <row r="3" spans="1:25">
      <c r="A3" s="97"/>
      <c r="B3" s="44" t="s">
        <v>40</v>
      </c>
      <c r="C3" s="44" t="s">
        <v>41</v>
      </c>
      <c r="D3" s="44" t="s">
        <v>42</v>
      </c>
      <c r="E3" s="44" t="s">
        <v>43</v>
      </c>
      <c r="F3" s="44" t="s">
        <v>40</v>
      </c>
      <c r="G3" s="44" t="s">
        <v>41</v>
      </c>
      <c r="H3" s="44" t="s">
        <v>42</v>
      </c>
      <c r="I3" s="44" t="s">
        <v>43</v>
      </c>
      <c r="J3" s="44" t="s">
        <v>40</v>
      </c>
      <c r="K3" s="44" t="s">
        <v>41</v>
      </c>
      <c r="L3" s="44" t="s">
        <v>42</v>
      </c>
      <c r="M3" s="44" t="s">
        <v>43</v>
      </c>
      <c r="N3" s="44" t="s">
        <v>40</v>
      </c>
      <c r="O3" s="44" t="s">
        <v>41</v>
      </c>
      <c r="P3" s="44" t="s">
        <v>42</v>
      </c>
      <c r="Q3" s="44" t="s">
        <v>43</v>
      </c>
      <c r="R3" s="44" t="s">
        <v>40</v>
      </c>
      <c r="S3" s="44" t="s">
        <v>41</v>
      </c>
      <c r="T3" s="44" t="s">
        <v>42</v>
      </c>
      <c r="U3" s="44" t="s">
        <v>43</v>
      </c>
      <c r="V3" s="94"/>
      <c r="W3" s="94"/>
      <c r="X3" s="92"/>
      <c r="Y3" s="89"/>
    </row>
    <row r="4" spans="1:25">
      <c r="A4" s="88" t="s">
        <v>25</v>
      </c>
      <c r="B4" s="44">
        <v>0</v>
      </c>
      <c r="C4" s="44">
        <v>0</v>
      </c>
      <c r="D4" s="44">
        <v>0</v>
      </c>
      <c r="E4" s="44">
        <v>0</v>
      </c>
      <c r="F4" s="44">
        <v>3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3</v>
      </c>
      <c r="W4" s="83">
        <v>13</v>
      </c>
      <c r="X4" s="84">
        <v>4</v>
      </c>
      <c r="Y4" s="90"/>
    </row>
    <row r="5" spans="1:25">
      <c r="A5" s="82"/>
      <c r="B5" s="44">
        <v>0</v>
      </c>
      <c r="C5" s="44">
        <v>5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5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10</v>
      </c>
      <c r="W5" s="83"/>
      <c r="X5" s="84"/>
      <c r="Y5" s="90"/>
    </row>
    <row r="6" spans="1:25">
      <c r="A6" s="88" t="s">
        <v>49</v>
      </c>
      <c r="B6" s="44">
        <v>5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0</v>
      </c>
      <c r="T6" s="44">
        <v>0</v>
      </c>
      <c r="U6" s="44">
        <v>0</v>
      </c>
      <c r="V6" s="44">
        <v>6</v>
      </c>
      <c r="W6" s="83">
        <v>10</v>
      </c>
      <c r="X6" s="84">
        <v>6</v>
      </c>
      <c r="Y6" s="90"/>
    </row>
    <row r="7" spans="1:25">
      <c r="A7" s="82"/>
      <c r="B7" s="44">
        <v>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1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4</v>
      </c>
      <c r="W7" s="83"/>
      <c r="X7" s="84"/>
      <c r="Y7" s="90"/>
    </row>
    <row r="8" spans="1:25">
      <c r="A8" s="88" t="s">
        <v>23</v>
      </c>
      <c r="B8" s="44">
        <v>0</v>
      </c>
      <c r="C8" s="44">
        <v>0</v>
      </c>
      <c r="D8" s="44">
        <v>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4</v>
      </c>
      <c r="W8" s="83">
        <v>19</v>
      </c>
      <c r="X8" s="84">
        <v>3</v>
      </c>
      <c r="Y8" s="90"/>
    </row>
    <row r="9" spans="1:25">
      <c r="A9" s="82"/>
      <c r="B9" s="44">
        <v>0</v>
      </c>
      <c r="C9" s="44">
        <v>5</v>
      </c>
      <c r="D9" s="44">
        <v>0</v>
      </c>
      <c r="E9" s="44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5</v>
      </c>
      <c r="U9" s="44">
        <v>0</v>
      </c>
      <c r="V9" s="44">
        <v>15</v>
      </c>
      <c r="W9" s="83"/>
      <c r="X9" s="84"/>
      <c r="Y9" s="90"/>
    </row>
    <row r="10" spans="1:25">
      <c r="A10" s="88" t="s">
        <v>16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3</v>
      </c>
      <c r="S10" s="44">
        <v>0</v>
      </c>
      <c r="T10" s="44">
        <v>0</v>
      </c>
      <c r="U10" s="44">
        <v>0</v>
      </c>
      <c r="V10" s="44">
        <v>3</v>
      </c>
      <c r="W10" s="83">
        <v>3</v>
      </c>
      <c r="X10" s="84">
        <v>8</v>
      </c>
    </row>
    <row r="11" spans="1:25">
      <c r="A11" s="82"/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83"/>
      <c r="X11" s="84"/>
    </row>
    <row r="12" spans="1:25">
      <c r="A12" s="88" t="s">
        <v>50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1</v>
      </c>
      <c r="W12" s="83">
        <v>1</v>
      </c>
      <c r="X12" s="84">
        <v>9</v>
      </c>
    </row>
    <row r="13" spans="1:25">
      <c r="A13" s="82"/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83"/>
      <c r="X13" s="84"/>
    </row>
    <row r="14" spans="1:25">
      <c r="A14" s="88" t="s">
        <v>24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3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3</v>
      </c>
      <c r="W14" s="83">
        <v>5</v>
      </c>
      <c r="X14" s="84">
        <v>7</v>
      </c>
    </row>
    <row r="15" spans="1:25">
      <c r="A15" s="82"/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1</v>
      </c>
      <c r="L15" s="44">
        <v>0</v>
      </c>
      <c r="M15" s="44">
        <v>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2</v>
      </c>
      <c r="W15" s="83"/>
      <c r="X15" s="84"/>
    </row>
    <row r="16" spans="1:25">
      <c r="A16" s="88" t="s">
        <v>22</v>
      </c>
      <c r="B16" s="44">
        <v>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0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T16" s="44">
        <v>3</v>
      </c>
      <c r="U16" s="44">
        <v>0</v>
      </c>
      <c r="V16" s="44">
        <v>8</v>
      </c>
      <c r="W16" s="83">
        <v>13</v>
      </c>
      <c r="X16" s="84">
        <v>5</v>
      </c>
    </row>
    <row r="17" spans="1:24">
      <c r="A17" s="82"/>
      <c r="B17" s="44">
        <v>0</v>
      </c>
      <c r="C17" s="44">
        <v>0</v>
      </c>
      <c r="D17" s="44">
        <v>3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1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5</v>
      </c>
      <c r="W17" s="83"/>
      <c r="X17" s="84"/>
    </row>
    <row r="18" spans="1:24">
      <c r="A18" s="88" t="s">
        <v>26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5</v>
      </c>
      <c r="L18" s="44">
        <v>5</v>
      </c>
      <c r="M18" s="44">
        <v>0</v>
      </c>
      <c r="N18" s="44">
        <v>0</v>
      </c>
      <c r="O18" s="44">
        <v>3</v>
      </c>
      <c r="P18" s="44">
        <v>3</v>
      </c>
      <c r="Q18" s="44">
        <v>1</v>
      </c>
      <c r="R18" s="44">
        <v>0</v>
      </c>
      <c r="S18" s="44">
        <v>0</v>
      </c>
      <c r="T18" s="44">
        <v>5</v>
      </c>
      <c r="U18" s="44">
        <v>0</v>
      </c>
      <c r="V18" s="44">
        <v>22</v>
      </c>
      <c r="W18" s="83">
        <v>38</v>
      </c>
      <c r="X18" s="84">
        <v>1</v>
      </c>
    </row>
    <row r="19" spans="1:24">
      <c r="A19" s="82"/>
      <c r="B19" s="44">
        <v>0</v>
      </c>
      <c r="C19" s="44">
        <v>0</v>
      </c>
      <c r="D19" s="44">
        <v>3</v>
      </c>
      <c r="E19" s="44">
        <v>0</v>
      </c>
      <c r="F19" s="44">
        <v>3</v>
      </c>
      <c r="G19" s="44">
        <v>0</v>
      </c>
      <c r="H19" s="44">
        <v>0</v>
      </c>
      <c r="I19" s="44">
        <v>3</v>
      </c>
      <c r="J19" s="44">
        <v>0</v>
      </c>
      <c r="K19" s="44">
        <v>1</v>
      </c>
      <c r="L19" s="44">
        <v>0</v>
      </c>
      <c r="M19" s="44">
        <v>0</v>
      </c>
      <c r="N19" s="44">
        <v>3</v>
      </c>
      <c r="O19" s="44">
        <v>0</v>
      </c>
      <c r="P19" s="44">
        <v>0</v>
      </c>
      <c r="Q19" s="44">
        <v>3</v>
      </c>
      <c r="R19" s="44">
        <v>0</v>
      </c>
      <c r="S19" s="44">
        <v>0</v>
      </c>
      <c r="T19" s="44">
        <v>0</v>
      </c>
      <c r="U19" s="44">
        <v>0</v>
      </c>
      <c r="V19" s="44">
        <v>16</v>
      </c>
      <c r="W19" s="83"/>
      <c r="X19" s="84"/>
    </row>
    <row r="20" spans="1:24">
      <c r="A20" s="88" t="s">
        <v>20</v>
      </c>
      <c r="B20" s="44">
        <v>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1</v>
      </c>
      <c r="J20" s="44">
        <v>0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3</v>
      </c>
      <c r="R20" s="44">
        <v>0</v>
      </c>
      <c r="S20" s="44">
        <v>0</v>
      </c>
      <c r="T20" s="44">
        <v>3</v>
      </c>
      <c r="U20" s="44">
        <v>3</v>
      </c>
      <c r="V20" s="44">
        <v>14</v>
      </c>
      <c r="W20" s="83">
        <v>29</v>
      </c>
      <c r="X20" s="84">
        <v>2</v>
      </c>
    </row>
    <row r="21" spans="1:24">
      <c r="A21" s="82"/>
      <c r="B21" s="44">
        <v>0</v>
      </c>
      <c r="C21" s="44">
        <v>0</v>
      </c>
      <c r="D21" s="44">
        <v>0</v>
      </c>
      <c r="E21" s="44">
        <v>5</v>
      </c>
      <c r="F21" s="44">
        <v>0</v>
      </c>
      <c r="G21" s="44">
        <v>0</v>
      </c>
      <c r="H21" s="44">
        <v>0</v>
      </c>
      <c r="I21" s="44">
        <v>5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5</v>
      </c>
      <c r="S21" s="44">
        <v>0</v>
      </c>
      <c r="T21" s="44">
        <v>0</v>
      </c>
      <c r="U21" s="44">
        <v>0</v>
      </c>
      <c r="V21" s="44">
        <v>15</v>
      </c>
      <c r="W21" s="83"/>
      <c r="X21" s="84"/>
    </row>
    <row r="22" spans="1:24">
      <c r="A22" s="8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3"/>
      <c r="X22" s="84"/>
    </row>
    <row r="23" spans="1:24">
      <c r="A23" s="8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83"/>
      <c r="X23" s="84"/>
    </row>
    <row r="24" spans="1:24">
      <c r="A24" s="82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3"/>
      <c r="X24" s="84"/>
    </row>
    <row r="25" spans="1:24">
      <c r="A25" s="82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83"/>
      <c r="X25" s="84"/>
    </row>
    <row r="26" spans="1:24">
      <c r="A26" s="8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83"/>
      <c r="X26" s="84"/>
    </row>
    <row r="27" spans="1:24">
      <c r="A27" s="8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83"/>
      <c r="X27" s="84"/>
    </row>
    <row r="28" spans="1:24">
      <c r="A28" s="8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83"/>
      <c r="X28" s="84"/>
    </row>
    <row r="29" spans="1:24">
      <c r="A29" s="8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83"/>
      <c r="X29" s="84"/>
    </row>
    <row r="30" spans="1:24">
      <c r="A30" s="8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83"/>
      <c r="X30" s="84"/>
    </row>
    <row r="31" spans="1:24">
      <c r="A31" s="82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83"/>
      <c r="X31" s="84"/>
    </row>
    <row r="32" spans="1:24">
      <c r="A32" s="8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3"/>
      <c r="X32" s="84"/>
    </row>
    <row r="33" spans="1:24">
      <c r="A33" s="82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83"/>
      <c r="X33" s="84"/>
    </row>
    <row r="34" spans="1:24">
      <c r="A34" s="8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83"/>
      <c r="X34" s="84"/>
    </row>
    <row r="35" spans="1:24" ht="13.5" thickBot="1">
      <c r="A35" s="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86"/>
      <c r="X35" s="87"/>
    </row>
    <row r="37" spans="1:24">
      <c r="A37" s="43" t="s">
        <v>44</v>
      </c>
      <c r="B37" s="43" t="s">
        <v>45</v>
      </c>
      <c r="H37" s="43" t="s">
        <v>46</v>
      </c>
    </row>
    <row r="39" spans="1:24">
      <c r="A39" s="43" t="s">
        <v>47</v>
      </c>
      <c r="B39" s="43" t="s">
        <v>45</v>
      </c>
      <c r="H39" s="46" t="s">
        <v>51</v>
      </c>
    </row>
  </sheetData>
  <mergeCells count="62">
    <mergeCell ref="W4:W5"/>
    <mergeCell ref="B2:E2"/>
    <mergeCell ref="F2:I2"/>
    <mergeCell ref="J2:M2"/>
    <mergeCell ref="N2:Q2"/>
    <mergeCell ref="A8:A9"/>
    <mergeCell ref="W8:W9"/>
    <mergeCell ref="X8:X9"/>
    <mergeCell ref="A6:A7"/>
    <mergeCell ref="W6:W7"/>
    <mergeCell ref="V2:V3"/>
    <mergeCell ref="W2:W3"/>
    <mergeCell ref="R2:U2"/>
    <mergeCell ref="A2:A3"/>
    <mergeCell ref="A4:A5"/>
    <mergeCell ref="Y2:Y3"/>
    <mergeCell ref="Y4:Y5"/>
    <mergeCell ref="Y6:Y7"/>
    <mergeCell ref="Y8:Y9"/>
    <mergeCell ref="X2:X3"/>
    <mergeCell ref="X4:X5"/>
    <mergeCell ref="X6:X7"/>
    <mergeCell ref="A14:A15"/>
    <mergeCell ref="W14:W15"/>
    <mergeCell ref="X14:X15"/>
    <mergeCell ref="A10:A11"/>
    <mergeCell ref="W10:W11"/>
    <mergeCell ref="X10:X11"/>
    <mergeCell ref="A12:A13"/>
    <mergeCell ref="W12:W13"/>
    <mergeCell ref="X12:X13"/>
    <mergeCell ref="A16:A17"/>
    <mergeCell ref="W16:W17"/>
    <mergeCell ref="X16:X17"/>
    <mergeCell ref="A18:A19"/>
    <mergeCell ref="W18:W19"/>
    <mergeCell ref="X18:X19"/>
    <mergeCell ref="A20:A21"/>
    <mergeCell ref="W20:W21"/>
    <mergeCell ref="X20:X21"/>
    <mergeCell ref="A22:A23"/>
    <mergeCell ref="W22:W23"/>
    <mergeCell ref="X22:X23"/>
    <mergeCell ref="A34:A35"/>
    <mergeCell ref="W34:W35"/>
    <mergeCell ref="X34:X35"/>
    <mergeCell ref="A28:A29"/>
    <mergeCell ref="W28:W29"/>
    <mergeCell ref="X28:X29"/>
    <mergeCell ref="A30:A31"/>
    <mergeCell ref="W30:W31"/>
    <mergeCell ref="X30:X31"/>
    <mergeCell ref="A1:X1"/>
    <mergeCell ref="A32:A33"/>
    <mergeCell ref="W32:W33"/>
    <mergeCell ref="X32:X33"/>
    <mergeCell ref="X24:X25"/>
    <mergeCell ref="W24:W25"/>
    <mergeCell ref="A24:A25"/>
    <mergeCell ref="A26:A27"/>
    <mergeCell ref="W26:W27"/>
    <mergeCell ref="X26:X27"/>
  </mergeCells>
  <phoneticPr fontId="1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Normal="100" workbookViewId="0">
      <selection activeCell="X14" sqref="X14:X15"/>
    </sheetView>
  </sheetViews>
  <sheetFormatPr defaultRowHeight="12.75"/>
  <cols>
    <col min="1" max="1" width="25.5703125" style="43" customWidth="1"/>
    <col min="2" max="21" width="3.7109375" style="43" customWidth="1"/>
    <col min="22" max="16384" width="9.140625" style="43"/>
  </cols>
  <sheetData>
    <row r="1" spans="1:25" ht="18.75" thickBo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5">
      <c r="A2" s="96" t="s">
        <v>31</v>
      </c>
      <c r="B2" s="95" t="s">
        <v>32</v>
      </c>
      <c r="C2" s="95"/>
      <c r="D2" s="95"/>
      <c r="E2" s="95"/>
      <c r="F2" s="95" t="s">
        <v>33</v>
      </c>
      <c r="G2" s="95"/>
      <c r="H2" s="95"/>
      <c r="I2" s="95"/>
      <c r="J2" s="95" t="s">
        <v>34</v>
      </c>
      <c r="K2" s="95"/>
      <c r="L2" s="95"/>
      <c r="M2" s="95"/>
      <c r="N2" s="95" t="s">
        <v>35</v>
      </c>
      <c r="O2" s="95"/>
      <c r="P2" s="95"/>
      <c r="Q2" s="95"/>
      <c r="R2" s="95" t="s">
        <v>36</v>
      </c>
      <c r="S2" s="95"/>
      <c r="T2" s="95"/>
      <c r="U2" s="95"/>
      <c r="V2" s="93" t="s">
        <v>37</v>
      </c>
      <c r="W2" s="93" t="s">
        <v>38</v>
      </c>
      <c r="X2" s="91" t="s">
        <v>39</v>
      </c>
      <c r="Y2" s="89"/>
    </row>
    <row r="3" spans="1:25">
      <c r="A3" s="97"/>
      <c r="B3" s="44" t="s">
        <v>40</v>
      </c>
      <c r="C3" s="44" t="s">
        <v>41</v>
      </c>
      <c r="D3" s="44" t="s">
        <v>42</v>
      </c>
      <c r="E3" s="44" t="s">
        <v>43</v>
      </c>
      <c r="F3" s="44" t="s">
        <v>40</v>
      </c>
      <c r="G3" s="44" t="s">
        <v>41</v>
      </c>
      <c r="H3" s="44" t="s">
        <v>42</v>
      </c>
      <c r="I3" s="44" t="s">
        <v>43</v>
      </c>
      <c r="J3" s="44" t="s">
        <v>40</v>
      </c>
      <c r="K3" s="44" t="s">
        <v>41</v>
      </c>
      <c r="L3" s="44" t="s">
        <v>42</v>
      </c>
      <c r="M3" s="44" t="s">
        <v>43</v>
      </c>
      <c r="N3" s="44" t="s">
        <v>40</v>
      </c>
      <c r="O3" s="44" t="s">
        <v>41</v>
      </c>
      <c r="P3" s="44" t="s">
        <v>42</v>
      </c>
      <c r="Q3" s="44" t="s">
        <v>43</v>
      </c>
      <c r="R3" s="44" t="s">
        <v>40</v>
      </c>
      <c r="S3" s="44" t="s">
        <v>41</v>
      </c>
      <c r="T3" s="44" t="s">
        <v>42</v>
      </c>
      <c r="U3" s="44" t="s">
        <v>43</v>
      </c>
      <c r="V3" s="94"/>
      <c r="W3" s="94"/>
      <c r="X3" s="92"/>
      <c r="Y3" s="89"/>
    </row>
    <row r="4" spans="1:25">
      <c r="A4" s="88" t="s">
        <v>52</v>
      </c>
      <c r="B4" s="44">
        <v>3</v>
      </c>
      <c r="C4" s="44">
        <v>0</v>
      </c>
      <c r="D4" s="44">
        <v>0</v>
      </c>
      <c r="E4" s="44">
        <v>0</v>
      </c>
      <c r="F4" s="44">
        <v>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4</v>
      </c>
      <c r="W4" s="83">
        <v>7</v>
      </c>
      <c r="X4" s="84">
        <v>4</v>
      </c>
      <c r="Y4" s="90"/>
    </row>
    <row r="5" spans="1:25">
      <c r="A5" s="82"/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3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3</v>
      </c>
      <c r="W5" s="83"/>
      <c r="X5" s="84"/>
      <c r="Y5" s="90"/>
    </row>
    <row r="6" spans="1:25">
      <c r="A6" s="88" t="s">
        <v>53</v>
      </c>
      <c r="B6" s="44">
        <v>0</v>
      </c>
      <c r="C6" s="44">
        <v>0</v>
      </c>
      <c r="D6" s="44">
        <v>0</v>
      </c>
      <c r="E6" s="44">
        <v>0</v>
      </c>
      <c r="F6" s="44">
        <v>1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5</v>
      </c>
      <c r="M6" s="44">
        <v>3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9</v>
      </c>
      <c r="W6" s="83">
        <v>12</v>
      </c>
      <c r="X6" s="84">
        <v>2</v>
      </c>
      <c r="Y6" s="90"/>
    </row>
    <row r="7" spans="1:25">
      <c r="A7" s="82"/>
      <c r="B7" s="44">
        <v>0</v>
      </c>
      <c r="C7" s="44">
        <v>0</v>
      </c>
      <c r="D7" s="44">
        <v>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3</v>
      </c>
      <c r="W7" s="83"/>
      <c r="X7" s="84"/>
      <c r="Y7" s="90"/>
    </row>
    <row r="8" spans="1:25">
      <c r="A8" s="88" t="s">
        <v>54</v>
      </c>
      <c r="B8" s="44">
        <v>0</v>
      </c>
      <c r="C8" s="44">
        <v>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5</v>
      </c>
      <c r="U8" s="44">
        <v>0</v>
      </c>
      <c r="V8" s="44">
        <v>6</v>
      </c>
      <c r="W8" s="83">
        <v>15</v>
      </c>
      <c r="X8" s="84">
        <v>1</v>
      </c>
      <c r="Y8" s="90"/>
    </row>
    <row r="9" spans="1:25">
      <c r="A9" s="82"/>
      <c r="B9" s="44">
        <v>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3</v>
      </c>
      <c r="K9" s="44">
        <v>0</v>
      </c>
      <c r="L9" s="44">
        <v>0</v>
      </c>
      <c r="M9" s="44">
        <v>0</v>
      </c>
      <c r="N9" s="44">
        <v>1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9</v>
      </c>
      <c r="W9" s="83"/>
      <c r="X9" s="84"/>
      <c r="Y9" s="90"/>
    </row>
    <row r="10" spans="1:25">
      <c r="A10" s="88" t="s">
        <v>55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5</v>
      </c>
      <c r="T10" s="44">
        <v>0</v>
      </c>
      <c r="U10" s="44">
        <v>0</v>
      </c>
      <c r="V10" s="44">
        <v>5</v>
      </c>
      <c r="W10" s="83">
        <v>6</v>
      </c>
      <c r="X10" s="84">
        <v>5</v>
      </c>
    </row>
    <row r="11" spans="1:25">
      <c r="A11" s="82"/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83"/>
      <c r="X11" s="84"/>
    </row>
    <row r="12" spans="1:25">
      <c r="A12" s="88" t="s">
        <v>56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83">
        <v>0</v>
      </c>
      <c r="X12" s="98" t="s">
        <v>58</v>
      </c>
    </row>
    <row r="13" spans="1:25">
      <c r="A13" s="8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83"/>
      <c r="X13" s="84"/>
    </row>
    <row r="14" spans="1:25">
      <c r="A14" s="88" t="s">
        <v>57</v>
      </c>
      <c r="B14" s="44">
        <v>3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3</v>
      </c>
      <c r="W14" s="83">
        <v>11</v>
      </c>
      <c r="X14" s="84">
        <v>3</v>
      </c>
    </row>
    <row r="15" spans="1:25">
      <c r="A15" s="82"/>
      <c r="B15" s="44">
        <v>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3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8</v>
      </c>
      <c r="W15" s="83"/>
      <c r="X15" s="84"/>
    </row>
    <row r="16" spans="1:25">
      <c r="A16" s="82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83"/>
      <c r="X16" s="84"/>
    </row>
    <row r="17" spans="1:24">
      <c r="A17" s="82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83"/>
      <c r="X17" s="84"/>
    </row>
    <row r="18" spans="1:24">
      <c r="A18" s="82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83"/>
      <c r="X18" s="84"/>
    </row>
    <row r="19" spans="1:24">
      <c r="A19" s="82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83"/>
      <c r="X19" s="84"/>
    </row>
    <row r="20" spans="1:24">
      <c r="A20" s="8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83"/>
      <c r="X20" s="84"/>
    </row>
    <row r="21" spans="1:24">
      <c r="A21" s="8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83"/>
      <c r="X21" s="84"/>
    </row>
    <row r="22" spans="1:24">
      <c r="A22" s="82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3"/>
      <c r="X22" s="84"/>
    </row>
    <row r="23" spans="1:24">
      <c r="A23" s="82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83"/>
      <c r="X23" s="84"/>
    </row>
    <row r="24" spans="1:24">
      <c r="A24" s="82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3"/>
      <c r="X24" s="84"/>
    </row>
    <row r="25" spans="1:24">
      <c r="A25" s="82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83"/>
      <c r="X25" s="84"/>
    </row>
    <row r="26" spans="1:24">
      <c r="A26" s="8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83"/>
      <c r="X26" s="84"/>
    </row>
    <row r="27" spans="1:24">
      <c r="A27" s="8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83"/>
      <c r="X27" s="84"/>
    </row>
    <row r="28" spans="1:24">
      <c r="A28" s="8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83"/>
      <c r="X28" s="84"/>
    </row>
    <row r="29" spans="1:24">
      <c r="A29" s="8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83"/>
      <c r="X29" s="84"/>
    </row>
    <row r="30" spans="1:24">
      <c r="A30" s="8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83"/>
      <c r="X30" s="84"/>
    </row>
    <row r="31" spans="1:24">
      <c r="A31" s="82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83"/>
      <c r="X31" s="84"/>
    </row>
    <row r="32" spans="1:24">
      <c r="A32" s="8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3"/>
      <c r="X32" s="84"/>
    </row>
    <row r="33" spans="1:24">
      <c r="A33" s="82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83"/>
      <c r="X33" s="84"/>
    </row>
    <row r="34" spans="1:24">
      <c r="A34" s="8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83"/>
      <c r="X34" s="84"/>
    </row>
    <row r="35" spans="1:24" ht="13.5" thickBot="1">
      <c r="A35" s="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86"/>
      <c r="X35" s="87"/>
    </row>
    <row r="37" spans="1:24">
      <c r="A37" s="43" t="s">
        <v>44</v>
      </c>
      <c r="B37" s="43" t="s">
        <v>45</v>
      </c>
      <c r="H37" s="43" t="s">
        <v>46</v>
      </c>
    </row>
    <row r="39" spans="1:24">
      <c r="A39" s="43" t="s">
        <v>47</v>
      </c>
      <c r="B39" s="43" t="s">
        <v>45</v>
      </c>
      <c r="H39" s="46" t="s">
        <v>51</v>
      </c>
    </row>
  </sheetData>
  <mergeCells count="62">
    <mergeCell ref="W26:W27"/>
    <mergeCell ref="X26:X27"/>
    <mergeCell ref="W30:W31"/>
    <mergeCell ref="X30:X31"/>
    <mergeCell ref="A1:X1"/>
    <mergeCell ref="A32:A33"/>
    <mergeCell ref="W32:W33"/>
    <mergeCell ref="X32:X33"/>
    <mergeCell ref="X24:X25"/>
    <mergeCell ref="W24:W25"/>
    <mergeCell ref="A24:A25"/>
    <mergeCell ref="A26:A27"/>
    <mergeCell ref="A22:A23"/>
    <mergeCell ref="W22:W23"/>
    <mergeCell ref="X22:X23"/>
    <mergeCell ref="A34:A35"/>
    <mergeCell ref="W34:W35"/>
    <mergeCell ref="X34:X35"/>
    <mergeCell ref="A28:A29"/>
    <mergeCell ref="W28:W29"/>
    <mergeCell ref="X28:X29"/>
    <mergeCell ref="A30:A31"/>
    <mergeCell ref="A18:A19"/>
    <mergeCell ref="W18:W19"/>
    <mergeCell ref="X18:X19"/>
    <mergeCell ref="A20:A21"/>
    <mergeCell ref="W20:W21"/>
    <mergeCell ref="X20:X21"/>
    <mergeCell ref="A12:A13"/>
    <mergeCell ref="W12:W13"/>
    <mergeCell ref="X12:X13"/>
    <mergeCell ref="A16:A17"/>
    <mergeCell ref="W16:W17"/>
    <mergeCell ref="X16:X17"/>
    <mergeCell ref="Y2:Y3"/>
    <mergeCell ref="Y4:Y5"/>
    <mergeCell ref="Y6:Y7"/>
    <mergeCell ref="Y8:Y9"/>
    <mergeCell ref="A14:A15"/>
    <mergeCell ref="W14:W15"/>
    <mergeCell ref="X14:X15"/>
    <mergeCell ref="A10:A11"/>
    <mergeCell ref="W10:W11"/>
    <mergeCell ref="X10:X11"/>
    <mergeCell ref="X2:X3"/>
    <mergeCell ref="X4:X5"/>
    <mergeCell ref="X6:X7"/>
    <mergeCell ref="A8:A9"/>
    <mergeCell ref="W8:W9"/>
    <mergeCell ref="X8:X9"/>
    <mergeCell ref="A6:A7"/>
    <mergeCell ref="W6:W7"/>
    <mergeCell ref="V2:V3"/>
    <mergeCell ref="W2:W3"/>
    <mergeCell ref="R2:U2"/>
    <mergeCell ref="A2:A3"/>
    <mergeCell ref="A4:A5"/>
    <mergeCell ref="W4:W5"/>
    <mergeCell ref="B2:E2"/>
    <mergeCell ref="F2:I2"/>
    <mergeCell ref="J2:M2"/>
    <mergeCell ref="N2:Q2"/>
  </mergeCells>
  <phoneticPr fontId="1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6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6" t="e">
        <f ca="1">#REF!&amp;#REF!</f>
        <v>#REF!</v>
      </c>
      <c r="J24" s="6" t="e">
        <f ca="1"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6" t="e">
        <f ca="1">#REF!&amp;#REF!</f>
        <v>#REF!</v>
      </c>
      <c r="J25" s="6" t="e">
        <f ca="1"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6" t="e">
        <f ca="1">#REF!&amp;#REF!</f>
        <v>#REF!</v>
      </c>
      <c r="J26" s="6" t="e">
        <f ca="1"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6" t="e">
        <f ca="1">#REF!&amp;#REF!</f>
        <v>#REF!</v>
      </c>
      <c r="J27" s="6" t="e">
        <f ca="1">#REF!&amp;#REF!</f>
        <v>#REF!</v>
      </c>
    </row>
    <row r="28" spans="9:28">
      <c r="I28" s="6" t="e">
        <f ca="1">#REF!&amp;#REF!</f>
        <v>#REF!</v>
      </c>
      <c r="J28" s="6" t="e">
        <f ca="1"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6" t="e">
        <f ca="1">#REF!&amp;#REF!</f>
        <v>#REF!</v>
      </c>
      <c r="J30" s="6" t="e">
        <f ca="1"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6" t="e">
        <f ca="1">#REF!&amp;#REF!</f>
        <v>#REF!</v>
      </c>
      <c r="J31" s="6" t="e">
        <f ca="1"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6" t="e">
        <f ca="1">#REF!&amp;#REF!</f>
        <v>#REF!</v>
      </c>
      <c r="J32" s="6" t="e">
        <f ca="1"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6" t="e">
        <f ca="1">#REF!&amp;#REF!</f>
        <v>#REF!</v>
      </c>
      <c r="J33" s="6" t="e">
        <f ca="1"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6" t="e">
        <f ca="1">#REF!&amp;#REF!</f>
        <v>#REF!</v>
      </c>
      <c r="J34" s="6" t="e">
        <f ca="1"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6" t="e">
        <f ca="1">#REF!&amp;#REF!</f>
        <v>#REF!</v>
      </c>
      <c r="J36" s="6" t="e">
        <f ca="1"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6" t="e">
        <f ca="1">#REF!&amp;#REF!</f>
        <v>#REF!</v>
      </c>
      <c r="J37" s="6" t="e">
        <f ca="1"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6" t="e">
        <f ca="1">#REF!&amp;#REF!</f>
        <v>#REF!</v>
      </c>
      <c r="J38" s="6" t="e">
        <f ca="1"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6" t="e">
        <f ca="1">#REF!&amp;#REF!</f>
        <v>#REF!</v>
      </c>
      <c r="J39" s="6" t="e">
        <f ca="1"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6" t="e">
        <f ca="1">#REF!&amp;#REF!</f>
        <v>#REF!</v>
      </c>
      <c r="J40" s="6" t="e">
        <f ca="1"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6" t="e">
        <f ca="1">#REF!&amp;#REF!</f>
        <v>#REF!</v>
      </c>
      <c r="J42" s="6" t="e">
        <f ca="1"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6" t="e">
        <f ca="1">#REF!&amp;#REF!</f>
        <v>#REF!</v>
      </c>
      <c r="J43" s="6" t="e">
        <f ca="1"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6" t="e">
        <f ca="1">#REF!&amp;#REF!</f>
        <v>#REF!</v>
      </c>
      <c r="J44" s="6" t="e">
        <f ca="1">#REF!&amp;#REF!</f>
        <v>#REF!</v>
      </c>
    </row>
    <row r="45" spans="9:19">
      <c r="I45" s="6" t="e">
        <f ca="1">#REF!&amp;#REF!</f>
        <v>#REF!</v>
      </c>
      <c r="J45" s="6" t="e">
        <f ca="1">#REF!&amp;#REF!</f>
        <v>#REF!</v>
      </c>
    </row>
    <row r="46" spans="9:19">
      <c r="I46" s="6" t="e">
        <f ca="1">#REF!&amp;#REF!</f>
        <v>#REF!</v>
      </c>
      <c r="J46" s="6" t="e">
        <f ca="1">#REF!&amp;#REF!</f>
        <v>#REF!</v>
      </c>
    </row>
    <row r="48" spans="9:19">
      <c r="I48" s="6" t="e">
        <f ca="1">#REF!&amp;#REF!</f>
        <v>#REF!</v>
      </c>
      <c r="J48" s="6" t="e">
        <f ca="1">#REF!&amp;#REF!</f>
        <v>#REF!</v>
      </c>
    </row>
    <row r="49" spans="9:10">
      <c r="I49" s="6" t="e">
        <f ca="1">#REF!&amp;#REF!</f>
        <v>#REF!</v>
      </c>
      <c r="J49" s="6" t="e">
        <f ca="1">#REF!&amp;#REF!</f>
        <v>#REF!</v>
      </c>
    </row>
    <row r="50" spans="9:10">
      <c r="I50" s="6" t="e">
        <f ca="1">#REF!&amp;#REF!</f>
        <v>#REF!</v>
      </c>
      <c r="J50" s="6" t="e">
        <f ca="1">#REF!&amp;#REF!</f>
        <v>#REF!</v>
      </c>
    </row>
    <row r="51" spans="9:10">
      <c r="I51" s="6" t="e">
        <f ca="1">#REF!&amp;#REF!</f>
        <v>#REF!</v>
      </c>
      <c r="J51" s="6" t="e">
        <f ca="1">#REF!&amp;#REF!</f>
        <v>#REF!</v>
      </c>
    </row>
    <row r="52" spans="9:10">
      <c r="I52" s="6" t="e">
        <f ca="1">#REF!&amp;#REF!</f>
        <v>#REF!</v>
      </c>
      <c r="J52" s="6" t="e">
        <f ca="1">#REF!&amp;#REF!</f>
        <v>#REF!</v>
      </c>
    </row>
    <row r="54" spans="9:10">
      <c r="I54" s="6" t="e">
        <f ca="1">#REF!&amp;#REF!</f>
        <v>#REF!</v>
      </c>
      <c r="J54" s="6" t="e">
        <f ca="1">#REF!&amp;#REF!</f>
        <v>#REF!</v>
      </c>
    </row>
    <row r="55" spans="9:10">
      <c r="I55" s="6" t="e">
        <f ca="1">#REF!&amp;#REF!</f>
        <v>#REF!</v>
      </c>
      <c r="J55" s="6" t="e">
        <f ca="1">#REF!&amp;#REF!</f>
        <v>#REF!</v>
      </c>
    </row>
    <row r="56" spans="9:10">
      <c r="I56" s="6" t="e">
        <f ca="1">#REF!&amp;#REF!</f>
        <v>#REF!</v>
      </c>
      <c r="J56" s="6" t="e">
        <f ca="1">#REF!&amp;#REF!</f>
        <v>#REF!</v>
      </c>
    </row>
    <row r="57" spans="9:10">
      <c r="I57" s="6" t="e">
        <f ca="1">#REF!&amp;#REF!</f>
        <v>#REF!</v>
      </c>
      <c r="J57" s="6" t="e">
        <f ca="1">#REF!&amp;#REF!</f>
        <v>#REF!</v>
      </c>
    </row>
    <row r="58" spans="9:10">
      <c r="I58" s="6" t="e">
        <f ca="1">#REF!&amp;#REF!</f>
        <v>#REF!</v>
      </c>
      <c r="J58" s="6" t="e">
        <f ca="1">#REF!&amp;#REF!</f>
        <v>#REF!</v>
      </c>
    </row>
    <row r="60" spans="9:10">
      <c r="I60" s="6" t="e">
        <f ca="1">#REF!&amp;#REF!</f>
        <v>#REF!</v>
      </c>
      <c r="J60" s="6" t="e">
        <f ca="1">#REF!&amp;#REF!</f>
        <v>#REF!</v>
      </c>
    </row>
    <row r="61" spans="9:10">
      <c r="I61" s="6" t="e">
        <f ca="1">#REF!&amp;#REF!</f>
        <v>#REF!</v>
      </c>
      <c r="J61" s="6" t="e">
        <f ca="1">#REF!&amp;#REF!</f>
        <v>#REF!</v>
      </c>
    </row>
    <row r="62" spans="9:10">
      <c r="I62" s="6" t="e">
        <f ca="1">#REF!&amp;#REF!</f>
        <v>#REF!</v>
      </c>
      <c r="J62" s="6" t="e">
        <f ca="1">#REF!&amp;#REF!</f>
        <v>#REF!</v>
      </c>
    </row>
    <row r="63" spans="9:10">
      <c r="I63" s="6" t="e">
        <f ca="1">#REF!&amp;#REF!</f>
        <v>#REF!</v>
      </c>
      <c r="J63" s="6" t="e">
        <f ca="1">#REF!&amp;#REF!</f>
        <v>#REF!</v>
      </c>
    </row>
    <row r="67" spans="12:12">
      <c r="L67" t="s">
        <v>8</v>
      </c>
    </row>
  </sheetData>
  <sheetCalcPr fullCalcOnLoad="1"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Группа А (мужчины)</vt:lpstr>
      <vt:lpstr>Группа В (мужчины)</vt:lpstr>
      <vt:lpstr>Плей офф Кубок А-В (мужчины)</vt:lpstr>
      <vt:lpstr>Плей офф Кубок В</vt:lpstr>
      <vt:lpstr>Группа (женщины)</vt:lpstr>
      <vt:lpstr>Кубок ВФБ (мужчины) </vt:lpstr>
      <vt:lpstr>Кубок ВФБ (женщины)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2023-08-31T10:20:55Z</dcterms:modified>
</cp:coreProperties>
</file>