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840" firstSheet="5" activeTab="9"/>
  </bookViews>
  <sheets>
    <sheet name="Чемпионат ВФБ (точность, муж) " sheetId="15" r:id="rId1"/>
    <sheet name="Чемпионат ВФБ (точность, жен) " sheetId="16" r:id="rId2"/>
    <sheet name="Итоги ГП Чемп (точность, муж)" sheetId="17" r:id="rId3"/>
    <sheet name="Итоги ГП Чемп (точность, жен)" sheetId="8" r:id="rId4"/>
    <sheet name="ОРТ Абрау (тройки, группа А)" sheetId="10" r:id="rId5"/>
    <sheet name="ОРТ Абрау (тройки, группа В)" sheetId="11" r:id="rId6"/>
    <sheet name="Кубок А ОРТ Абрау (тройки)" sheetId="14" r:id="rId7"/>
    <sheet name="Кубок В ОРТ Абрау (тройки)" sheetId="12" r:id="rId8"/>
    <sheet name="Кубок С ОРТ Абрау (тройки)" sheetId="13" r:id="rId9"/>
    <sheet name="Итоги ГП ОРТ Абрау (тройки)" sheetId="7" r:id="rId10"/>
  </sheets>
  <calcPr calcId="114210"/>
</workbook>
</file>

<file path=xl/calcChain.xml><?xml version="1.0" encoding="utf-8"?>
<calcChain xmlns="http://schemas.openxmlformats.org/spreadsheetml/2006/main">
  <c r="W10" i="16"/>
  <c r="W9"/>
  <c r="W8"/>
  <c r="W7"/>
  <c r="W6"/>
  <c r="W5"/>
  <c r="W24" i="15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X9" i="16"/>
  <c r="X5"/>
  <c r="X7"/>
  <c r="X23" i="15"/>
  <c r="X19"/>
  <c r="X17"/>
  <c r="X15"/>
  <c r="X13"/>
  <c r="X11"/>
  <c r="X9"/>
  <c r="X7"/>
  <c r="X5"/>
  <c r="X21"/>
  <c r="B24" i="14"/>
  <c r="F22"/>
  <c r="B20"/>
  <c r="F14"/>
  <c r="J10"/>
  <c r="F6"/>
  <c r="F6" i="13"/>
  <c r="B24" i="12"/>
  <c r="F22"/>
  <c r="B20"/>
  <c r="F14"/>
  <c r="J10"/>
  <c r="F6"/>
  <c r="G4" i="10"/>
  <c r="H35" i="11"/>
  <c r="J4"/>
  <c r="H10"/>
  <c r="H11"/>
  <c r="I8"/>
  <c r="H26"/>
  <c r="H12"/>
  <c r="H19"/>
  <c r="H4"/>
  <c r="H5"/>
  <c r="C31"/>
  <c r="H30"/>
  <c r="C35"/>
  <c r="J5"/>
  <c r="G10"/>
  <c r="F6"/>
  <c r="G4"/>
  <c r="G5"/>
  <c r="C19"/>
  <c r="F10"/>
  <c r="H23"/>
  <c r="C30"/>
  <c r="H34"/>
  <c r="J6"/>
  <c r="G11"/>
  <c r="H6"/>
  <c r="H13"/>
  <c r="H27"/>
  <c r="G12"/>
  <c r="H18"/>
  <c r="J10"/>
  <c r="C18"/>
  <c r="H22"/>
  <c r="C26"/>
  <c r="C27"/>
  <c r="J7"/>
  <c r="I4"/>
  <c r="F11"/>
  <c r="C18" i="10"/>
  <c r="H7" i="11"/>
  <c r="C34"/>
  <c r="G8"/>
  <c r="G9"/>
  <c r="J11"/>
  <c r="I12"/>
  <c r="I13"/>
  <c r="F12"/>
  <c r="C22"/>
  <c r="I6"/>
  <c r="H31"/>
  <c r="J8"/>
  <c r="C23" i="10"/>
  <c r="C23" i="11"/>
  <c r="F8"/>
  <c r="H4" i="10"/>
  <c r="I8"/>
  <c r="F10"/>
  <c r="I9"/>
  <c r="C34"/>
  <c r="G10"/>
  <c r="C19"/>
  <c r="F12"/>
  <c r="H27"/>
  <c r="G8"/>
  <c r="C27"/>
  <c r="G9"/>
  <c r="C31"/>
  <c r="C30"/>
  <c r="H23"/>
  <c r="I4"/>
  <c r="H6"/>
  <c r="H22"/>
  <c r="H7"/>
  <c r="C22"/>
  <c r="F8"/>
  <c r="F9"/>
  <c r="H35"/>
  <c r="I6"/>
  <c r="I7"/>
  <c r="G12"/>
  <c r="G13"/>
  <c r="H34"/>
  <c r="H18"/>
  <c r="C35"/>
  <c r="H5"/>
  <c r="I12"/>
  <c r="F6"/>
  <c r="I13"/>
  <c r="F7"/>
  <c r="F11"/>
  <c r="H19"/>
  <c r="C26"/>
  <c r="J8"/>
  <c r="J9"/>
  <c r="J10"/>
  <c r="G5"/>
  <c r="J11"/>
  <c r="J4"/>
  <c r="H12"/>
  <c r="H26"/>
  <c r="J6"/>
  <c r="H30"/>
  <c r="H10"/>
  <c r="H11"/>
  <c r="H31"/>
  <c r="K8"/>
  <c r="L9"/>
  <c r="L11" i="11"/>
  <c r="K10"/>
  <c r="J5" i="10"/>
  <c r="G13" i="11"/>
  <c r="I7"/>
  <c r="J7" i="10"/>
  <c r="F13"/>
  <c r="F7" i="11"/>
  <c r="F9"/>
  <c r="J9"/>
  <c r="I5" i="10"/>
  <c r="F13" i="11"/>
  <c r="H13" i="10"/>
  <c r="G11"/>
  <c r="I9" i="11"/>
  <c r="I5"/>
  <c r="L5"/>
  <c r="K4"/>
  <c r="K10" i="10"/>
  <c r="L11"/>
  <c r="K12" i="11"/>
  <c r="L13"/>
  <c r="K4" i="10"/>
  <c r="L5"/>
  <c r="K8" i="11"/>
  <c r="L9"/>
  <c r="K6"/>
  <c r="L7"/>
  <c r="K12" i="10"/>
  <c r="L13"/>
  <c r="K6"/>
  <c r="L7"/>
</calcChain>
</file>

<file path=xl/sharedStrings.xml><?xml version="1.0" encoding="utf-8"?>
<sst xmlns="http://schemas.openxmlformats.org/spreadsheetml/2006/main" count="300" uniqueCount="105">
  <si>
    <t>Команда</t>
  </si>
  <si>
    <t>победы</t>
  </si>
  <si>
    <t>доп</t>
  </si>
  <si>
    <t>место</t>
  </si>
  <si>
    <t>Тур 1</t>
  </si>
  <si>
    <t>дор.</t>
  </si>
  <si>
    <t>Тур 2</t>
  </si>
  <si>
    <t>Тур 3</t>
  </si>
  <si>
    <t>Тур 4</t>
  </si>
  <si>
    <t>Тур 5</t>
  </si>
  <si>
    <t>Капран-Индаяти Сергей</t>
  </si>
  <si>
    <t>Нечаев Максим</t>
  </si>
  <si>
    <t>Лукин Сергей</t>
  </si>
  <si>
    <t>Ерёмин Павел</t>
  </si>
  <si>
    <t>Валибуз Пьер</t>
  </si>
  <si>
    <t>Борисенко Дмитрий</t>
  </si>
  <si>
    <t>Главный судья                _______________________________ С.В.Капран-Индаяти</t>
  </si>
  <si>
    <t>Главный секретарь      _______________________________ М.А.Нечаев</t>
  </si>
  <si>
    <t>Кочетова Валерия</t>
  </si>
  <si>
    <t>2/0</t>
  </si>
  <si>
    <t>0/2</t>
  </si>
  <si>
    <t>1/1</t>
  </si>
  <si>
    <t>РФСОО "Всероссийская федерация боулспорта"</t>
  </si>
  <si>
    <t>Место</t>
  </si>
  <si>
    <t>ФИО</t>
  </si>
  <si>
    <t>Регион</t>
  </si>
  <si>
    <t>Очки Гран-При России по петанку</t>
  </si>
  <si>
    <t>Ставропольский край</t>
  </si>
  <si>
    <t>Краснодарский край</t>
  </si>
  <si>
    <t>Главный судья          ____________        С.В.Капран-Индаяти</t>
  </si>
  <si>
    <t>Москва</t>
  </si>
  <si>
    <t>Главный секретарь  ____________        М.А.Нечаев</t>
  </si>
  <si>
    <t>Лукина Лариса</t>
  </si>
  <si>
    <t/>
  </si>
  <si>
    <t>Группа А</t>
  </si>
  <si>
    <t>Пищанский, Пищанская, Зубова</t>
  </si>
  <si>
    <t>Нечаев, Кочетова, Борисенко</t>
  </si>
  <si>
    <t>Лукин, Лукина, Мусина</t>
  </si>
  <si>
    <t>Клименко, Коржов, Капран-Индаяти, Климанский</t>
  </si>
  <si>
    <t>Хмылёв, Хмылёва, Семченкова</t>
  </si>
  <si>
    <t>Группа В</t>
  </si>
  <si>
    <t>Изместьев, Автайкина, Ерёмин</t>
  </si>
  <si>
    <t>Помазан, Наумов, Аваков</t>
  </si>
  <si>
    <t>Валибуз, Балашова, Танчин</t>
  </si>
  <si>
    <t>Татьянц, Мыльцева О. ст., Мыльцева О. мл.</t>
  </si>
  <si>
    <t>Гелдиев, Деревянных, Костяная</t>
  </si>
  <si>
    <t>Открытый региональный турнир "Абрау-Дюрсо" (петанк-тройка),                                              с.Абрау-Дюрсо, 29 сентября 2024 года</t>
  </si>
  <si>
    <t>Открытый региональный турнир "Абрау-Дюрсо" (петанк-тройка), с.Абрау-Дюрсо, 29 сентября 2024 года</t>
  </si>
  <si>
    <t>ИТОГОВЫЙ ПРОТОКОЛ
Открытый региональный турнир "Абрау-Дюрсо" (петанк-тройка),                                                          с.Абрау-Дюрсо, 29 сентября 2024 года</t>
  </si>
  <si>
    <t>Пищанский</t>
  </si>
  <si>
    <t>Изместьев</t>
  </si>
  <si>
    <t>Клименко</t>
  </si>
  <si>
    <t>Гелдиев</t>
  </si>
  <si>
    <t>Открытый региональный турнир                  "Абрау-Дюрсо" (петанк-тройка),  Кубок А                                            с.Абрау-Дюрсо, 29 сентября 2024 года</t>
  </si>
  <si>
    <t>Открытый региональный турнир                  "Абрау-Дюрсо" (петанк-тройка),  Кубок В                                            с.Абрау-Дюрсо, 29 сентября 2024 года</t>
  </si>
  <si>
    <t>Лукин</t>
  </si>
  <si>
    <t>Татьянц</t>
  </si>
  <si>
    <t>Нечаев</t>
  </si>
  <si>
    <t>Валибуз</t>
  </si>
  <si>
    <t>Открытый региональный турнир                  "Абрау-Дюрсо" (петанк-тройка),  Кубок С                                            с.Абрау-Дюрсо, 29 сентября 2024 года</t>
  </si>
  <si>
    <t>Помазан</t>
  </si>
  <si>
    <t>Хмылёв</t>
  </si>
  <si>
    <t>Пищанский Виктор</t>
  </si>
  <si>
    <t>Пищанская Наталия</t>
  </si>
  <si>
    <t>Зубова Наталия</t>
  </si>
  <si>
    <t>Клименко Владимир</t>
  </si>
  <si>
    <t>Коржов Владимир</t>
  </si>
  <si>
    <t>Климанский Матвей</t>
  </si>
  <si>
    <t>Гелдиев Роман</t>
  </si>
  <si>
    <t>Деревянных Александр</t>
  </si>
  <si>
    <t>Костяная Евгения</t>
  </si>
  <si>
    <t>Изместьев Алексей</t>
  </si>
  <si>
    <t>Автайкина Мария</t>
  </si>
  <si>
    <t>Семченкова Марина</t>
  </si>
  <si>
    <t>Татьянц Дмитрий</t>
  </si>
  <si>
    <t>Мыльцева О.ст.</t>
  </si>
  <si>
    <t>Мыльцева О.мл.</t>
  </si>
  <si>
    <t>Танчин Виктор</t>
  </si>
  <si>
    <t>Мусина Ева</t>
  </si>
  <si>
    <t>Хмылёв Юрий</t>
  </si>
  <si>
    <t>Хмылёва Надежда</t>
  </si>
  <si>
    <t>Помазан Геннадий</t>
  </si>
  <si>
    <t>Наумов Евгений</t>
  </si>
  <si>
    <t>Аваков Давид</t>
  </si>
  <si>
    <t>Томская область</t>
  </si>
  <si>
    <t>ОФСОО "Всероссийская федерация боулспорта"</t>
  </si>
  <si>
    <t>№</t>
  </si>
  <si>
    <t>Упражнение 1</t>
  </si>
  <si>
    <t>Упражнение 2</t>
  </si>
  <si>
    <t>Упражнение 3</t>
  </si>
  <si>
    <t>Упражнение 4</t>
  </si>
  <si>
    <t>Упражнение 5</t>
  </si>
  <si>
    <t>Итого</t>
  </si>
  <si>
    <t>Всего</t>
  </si>
  <si>
    <t>6м</t>
  </si>
  <si>
    <t>7м</t>
  </si>
  <si>
    <t>8м</t>
  </si>
  <si>
    <t>9м</t>
  </si>
  <si>
    <t xml:space="preserve">Главный судья                ________________        С.В.Капран-Индаяти    </t>
  </si>
  <si>
    <t>Чемпионат ВФБ (петанк-точность, женщины),                                     с.Абрау-Дюрсо, 28 сентября 2024 г.</t>
  </si>
  <si>
    <t>Чемпионат ВФБ (петанк-точность, мужчины),                                     с.Абрау-Дюрсо, 28 сентября 2024 г.</t>
  </si>
  <si>
    <t>Главный секретарь     ________________        М.А.Нечаев</t>
  </si>
  <si>
    <t>ИТОГОВЫЙ ПРОТОКОЛ
Чемпионат ВФБ (петанк-точность, мужчины),                                     с.Абрау-Дюрсо, 28 сентября 2024 г.</t>
  </si>
  <si>
    <t>ИТОГОВЫЙ ПРОТОКОЛ
Чемпионат ВФБ (петанк-точность, женщины)                                     с.Абрау-Дюрсо, 28 сентября 2024 г.</t>
  </si>
  <si>
    <t>Балашова Марина</t>
  </si>
</sst>
</file>

<file path=xl/styles.xml><?xml version="1.0" encoding="utf-8"?>
<styleSheet xmlns="http://schemas.openxmlformats.org/spreadsheetml/2006/main">
  <numFmts count="2">
    <numFmt numFmtId="164" formatCode="\+##;\-##;0"/>
    <numFmt numFmtId="165" formatCode="\+##;\-##"/>
  </numFmts>
  <fonts count="2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22"/>
      <color indexed="8"/>
      <name val="Cambria"/>
      <family val="1"/>
      <charset val="204"/>
    </font>
    <font>
      <b/>
      <sz val="20"/>
      <color indexed="8"/>
      <name val="Cambria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6"/>
      <color indexed="22"/>
      <name val="Calibri"/>
      <family val="2"/>
      <charset val="204"/>
    </font>
    <font>
      <b/>
      <sz val="16"/>
      <color indexed="8"/>
      <name val="Cambria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Cambria"/>
      <family val="1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Cambria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2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5" fontId="3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inden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/>
    <xf numFmtId="49" fontId="3" fillId="0" borderId="8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13" xfId="0" applyBorder="1"/>
    <xf numFmtId="0" fontId="8" fillId="0" borderId="10" xfId="0" applyFont="1" applyBorder="1" applyAlignment="1">
      <alignment horizontal="center"/>
    </xf>
    <xf numFmtId="0" fontId="0" fillId="0" borderId="14" xfId="0" applyBorder="1"/>
    <xf numFmtId="0" fontId="8" fillId="0" borderId="7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2" fillId="0" borderId="8" xfId="1" applyFont="1" applyBorder="1"/>
    <xf numFmtId="0" fontId="12" fillId="0" borderId="8" xfId="1" applyFont="1" applyFill="1" applyBorder="1"/>
    <xf numFmtId="0" fontId="13" fillId="0" borderId="8" xfId="1" applyFont="1" applyBorder="1" applyAlignment="1">
      <alignment vertical="center"/>
    </xf>
    <xf numFmtId="0" fontId="12" fillId="0" borderId="11" xfId="1" applyFont="1" applyBorder="1"/>
    <xf numFmtId="0" fontId="8" fillId="0" borderId="15" xfId="0" applyFont="1" applyBorder="1" applyAlignment="1">
      <alignment horizontal="center"/>
    </xf>
    <xf numFmtId="0" fontId="12" fillId="0" borderId="16" xfId="1" applyFont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0" fillId="0" borderId="21" xfId="0" applyBorder="1"/>
    <xf numFmtId="0" fontId="12" fillId="0" borderId="0" xfId="1" applyFont="1" applyFill="1" applyBorder="1"/>
    <xf numFmtId="0" fontId="8" fillId="0" borderId="22" xfId="0" applyFont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0" xfId="0" applyBorder="1"/>
    <xf numFmtId="0" fontId="11" fillId="0" borderId="0" xfId="1" applyFill="1" applyBorder="1" applyAlignment="1">
      <alignment horizontal="center" vertical="center"/>
    </xf>
    <xf numFmtId="0" fontId="11" fillId="0" borderId="23" xfId="1" applyFill="1" applyBorder="1" applyAlignment="1">
      <alignment horizontal="center" vertical="center"/>
    </xf>
    <xf numFmtId="0" fontId="11" fillId="0" borderId="24" xfId="1" applyFill="1" applyBorder="1" applyAlignment="1">
      <alignment horizontal="center" vertical="center"/>
    </xf>
    <xf numFmtId="0" fontId="11" fillId="0" borderId="25" xfId="1" applyFill="1" applyBorder="1" applyAlignment="1">
      <alignment horizontal="center" vertical="center"/>
    </xf>
    <xf numFmtId="0" fontId="0" fillId="0" borderId="5" xfId="0" applyBorder="1"/>
    <xf numFmtId="0" fontId="0" fillId="0" borderId="12" xfId="0" applyBorder="1"/>
    <xf numFmtId="0" fontId="4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0" fontId="4" fillId="0" borderId="0" xfId="0" applyFont="1" applyAlignment="1">
      <alignment horizontal="center"/>
    </xf>
    <xf numFmtId="0" fontId="15" fillId="0" borderId="0" xfId="0" applyFont="1"/>
    <xf numFmtId="49" fontId="3" fillId="0" borderId="5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indent="1"/>
    </xf>
    <xf numFmtId="0" fontId="5" fillId="0" borderId="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11" fillId="0" borderId="33" xfId="1" applyFill="1" applyBorder="1" applyAlignment="1">
      <alignment horizontal="center" vertical="center"/>
    </xf>
    <xf numFmtId="0" fontId="0" fillId="0" borderId="34" xfId="0" applyBorder="1"/>
    <xf numFmtId="0" fontId="0" fillId="0" borderId="9" xfId="0" applyBorder="1"/>
    <xf numFmtId="0" fontId="18" fillId="0" borderId="35" xfId="0" applyFont="1" applyBorder="1" applyAlignment="1">
      <alignment horizontal="center"/>
    </xf>
    <xf numFmtId="0" fontId="12" fillId="0" borderId="36" xfId="1" applyFont="1" applyFill="1" applyBorder="1"/>
    <xf numFmtId="0" fontId="13" fillId="0" borderId="37" xfId="1" applyFont="1" applyBorder="1" applyAlignment="1">
      <alignment vertical="center"/>
    </xf>
    <xf numFmtId="0" fontId="11" fillId="0" borderId="38" xfId="1" applyFill="1" applyBorder="1" applyAlignment="1">
      <alignment horizontal="center" vertical="center"/>
    </xf>
    <xf numFmtId="0" fontId="18" fillId="0" borderId="24" xfId="0" applyFont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16" xfId="0" applyBorder="1"/>
    <xf numFmtId="0" fontId="12" fillId="0" borderId="0" xfId="2"/>
    <xf numFmtId="0" fontId="20" fillId="0" borderId="0" xfId="2" applyFont="1"/>
    <xf numFmtId="0" fontId="12" fillId="0" borderId="11" xfId="2" applyBorder="1" applyAlignment="1">
      <alignment horizontal="center"/>
    </xf>
    <xf numFmtId="0" fontId="24" fillId="0" borderId="0" xfId="2" applyFont="1"/>
    <xf numFmtId="0" fontId="24" fillId="0" borderId="0" xfId="2" applyFont="1" applyAlignment="1">
      <alignment horizontal="center"/>
    </xf>
    <xf numFmtId="0" fontId="12" fillId="3" borderId="37" xfId="2" applyFill="1" applyBorder="1" applyAlignment="1">
      <alignment horizontal="center"/>
    </xf>
    <xf numFmtId="0" fontId="12" fillId="0" borderId="5" xfId="2" applyBorder="1" applyAlignment="1">
      <alignment horizontal="center"/>
    </xf>
    <xf numFmtId="0" fontId="12" fillId="0" borderId="16" xfId="2" applyBorder="1" applyAlignment="1">
      <alignment horizontal="center"/>
    </xf>
    <xf numFmtId="0" fontId="12" fillId="3" borderId="11" xfId="2" applyFill="1" applyBorder="1" applyAlignment="1">
      <alignment horizontal="center"/>
    </xf>
    <xf numFmtId="0" fontId="12" fillId="3" borderId="39" xfId="2" applyFill="1" applyBorder="1" applyAlignment="1">
      <alignment horizontal="center"/>
    </xf>
    <xf numFmtId="0" fontId="12" fillId="0" borderId="31" xfId="2" applyBorder="1" applyAlignment="1">
      <alignment horizontal="center"/>
    </xf>
    <xf numFmtId="0" fontId="12" fillId="0" borderId="39" xfId="2" applyBorder="1" applyAlignment="1">
      <alignment horizontal="center"/>
    </xf>
    <xf numFmtId="0" fontId="12" fillId="3" borderId="13" xfId="2" applyFill="1" applyBorder="1" applyAlignment="1">
      <alignment horizontal="center"/>
    </xf>
    <xf numFmtId="0" fontId="12" fillId="0" borderId="21" xfId="2" applyBorder="1" applyAlignment="1">
      <alignment horizontal="center"/>
    </xf>
    <xf numFmtId="0" fontId="12" fillId="0" borderId="13" xfId="2" applyBorder="1" applyAlignment="1">
      <alignment horizontal="center"/>
    </xf>
    <xf numFmtId="0" fontId="12" fillId="4" borderId="15" xfId="2" applyFill="1" applyBorder="1" applyAlignment="1">
      <alignment horizontal="center"/>
    </xf>
    <xf numFmtId="0" fontId="12" fillId="4" borderId="10" xfId="2" applyFill="1" applyBorder="1" applyAlignment="1">
      <alignment horizontal="center"/>
    </xf>
    <xf numFmtId="0" fontId="12" fillId="3" borderId="10" xfId="2" applyFill="1" applyBorder="1" applyAlignment="1">
      <alignment horizontal="center"/>
    </xf>
    <xf numFmtId="0" fontId="12" fillId="3" borderId="12" xfId="2" applyFill="1" applyBorder="1" applyAlignment="1">
      <alignment horizontal="center"/>
    </xf>
    <xf numFmtId="0" fontId="12" fillId="0" borderId="15" xfId="2" applyBorder="1" applyAlignment="1">
      <alignment horizontal="center"/>
    </xf>
    <xf numFmtId="0" fontId="12" fillId="0" borderId="40" xfId="2" applyBorder="1" applyAlignment="1">
      <alignment horizontal="center"/>
    </xf>
    <xf numFmtId="0" fontId="12" fillId="0" borderId="10" xfId="2" applyBorder="1" applyAlignment="1">
      <alignment horizontal="center"/>
    </xf>
    <xf numFmtId="0" fontId="12" fillId="0" borderId="12" xfId="2" applyBorder="1" applyAlignment="1">
      <alignment horizontal="center"/>
    </xf>
    <xf numFmtId="0" fontId="12" fillId="0" borderId="41" xfId="2" applyBorder="1" applyAlignment="1">
      <alignment horizontal="center"/>
    </xf>
    <xf numFmtId="0" fontId="12" fillId="0" borderId="42" xfId="2" applyBorder="1" applyAlignment="1">
      <alignment horizontal="center"/>
    </xf>
    <xf numFmtId="0" fontId="12" fillId="0" borderId="4" xfId="2" applyBorder="1" applyAlignment="1">
      <alignment horizontal="center"/>
    </xf>
    <xf numFmtId="0" fontId="12" fillId="0" borderId="6" xfId="2" applyBorder="1" applyAlignment="1">
      <alignment horizontal="center"/>
    </xf>
    <xf numFmtId="0" fontId="12" fillId="4" borderId="4" xfId="2" applyFill="1" applyBorder="1" applyAlignment="1">
      <alignment horizontal="center"/>
    </xf>
    <xf numFmtId="0" fontId="12" fillId="0" borderId="0" xfId="2" applyFill="1" applyAlignment="1"/>
    <xf numFmtId="0" fontId="21" fillId="0" borderId="0" xfId="2" applyFont="1" applyFill="1" applyAlignment="1">
      <alignment vertical="center"/>
    </xf>
    <xf numFmtId="0" fontId="12" fillId="0" borderId="37" xfId="2" applyBorder="1" applyAlignment="1">
      <alignment horizontal="center"/>
    </xf>
    <xf numFmtId="0" fontId="12" fillId="3" borderId="22" xfId="2" applyFill="1" applyBorder="1" applyAlignment="1">
      <alignment horizontal="center"/>
    </xf>
    <xf numFmtId="0" fontId="12" fillId="3" borderId="43" xfId="2" applyFill="1" applyBorder="1" applyAlignment="1">
      <alignment horizontal="center"/>
    </xf>
    <xf numFmtId="0" fontId="12" fillId="0" borderId="22" xfId="2" applyBorder="1" applyAlignment="1">
      <alignment horizontal="center"/>
    </xf>
    <xf numFmtId="0" fontId="12" fillId="0" borderId="43" xfId="2" applyBorder="1" applyAlignment="1">
      <alignment horizontal="center"/>
    </xf>
    <xf numFmtId="0" fontId="12" fillId="4" borderId="41" xfId="2" applyFill="1" applyBorder="1" applyAlignment="1">
      <alignment horizontal="center"/>
    </xf>
    <xf numFmtId="0" fontId="12" fillId="4" borderId="29" xfId="2" applyFill="1" applyBorder="1" applyAlignment="1">
      <alignment horizontal="center"/>
    </xf>
    <xf numFmtId="0" fontId="12" fillId="4" borderId="39" xfId="2" applyFill="1" applyBorder="1" applyAlignment="1">
      <alignment horizontal="center"/>
    </xf>
    <xf numFmtId="0" fontId="12" fillId="4" borderId="31" xfId="2" applyFill="1" applyBorder="1" applyAlignment="1">
      <alignment horizontal="center"/>
    </xf>
    <xf numFmtId="0" fontId="0" fillId="0" borderId="42" xfId="0" applyBorder="1"/>
    <xf numFmtId="0" fontId="0" fillId="0" borderId="23" xfId="0" applyBorder="1" applyAlignment="1">
      <alignment horizontal="center"/>
    </xf>
    <xf numFmtId="0" fontId="12" fillId="0" borderId="0" xfId="2" applyFill="1" applyBorder="1" applyAlignment="1">
      <alignment vertical="center"/>
    </xf>
    <xf numFmtId="0" fontId="12" fillId="0" borderId="5" xfId="2" applyFill="1" applyBorder="1" applyAlignment="1">
      <alignment vertical="center"/>
    </xf>
    <xf numFmtId="0" fontId="12" fillId="0" borderId="8" xfId="2" applyFill="1" applyBorder="1" applyAlignment="1">
      <alignment vertical="center"/>
    </xf>
    <xf numFmtId="0" fontId="12" fillId="0" borderId="11" xfId="2" applyFill="1" applyBorder="1" applyAlignment="1">
      <alignment vertical="center"/>
    </xf>
    <xf numFmtId="0" fontId="22" fillId="8" borderId="16" xfId="2" applyFont="1" applyFill="1" applyBorder="1" applyAlignment="1">
      <alignment horizontal="center" vertical="center"/>
    </xf>
    <xf numFmtId="0" fontId="22" fillId="8" borderId="11" xfId="2" applyFont="1" applyFill="1" applyBorder="1" applyAlignment="1">
      <alignment horizontal="center" vertical="center"/>
    </xf>
    <xf numFmtId="0" fontId="12" fillId="3" borderId="33" xfId="2" applyFill="1" applyBorder="1" applyAlignment="1">
      <alignment horizontal="left" vertical="center"/>
    </xf>
    <xf numFmtId="0" fontId="12" fillId="3" borderId="25" xfId="2" applyFill="1" applyBorder="1" applyAlignment="1">
      <alignment horizontal="left" vertical="center"/>
    </xf>
    <xf numFmtId="0" fontId="12" fillId="3" borderId="23" xfId="2" applyFill="1" applyBorder="1" applyAlignment="1">
      <alignment horizontal="left" vertical="center"/>
    </xf>
    <xf numFmtId="0" fontId="21" fillId="5" borderId="46" xfId="2" applyFont="1" applyFill="1" applyBorder="1" applyAlignment="1">
      <alignment horizontal="center" vertical="center"/>
    </xf>
    <xf numFmtId="0" fontId="21" fillId="5" borderId="45" xfId="2" applyFont="1" applyFill="1" applyBorder="1" applyAlignment="1">
      <alignment horizontal="center" vertical="center"/>
    </xf>
    <xf numFmtId="0" fontId="23" fillId="9" borderId="40" xfId="2" applyFont="1" applyFill="1" applyBorder="1" applyAlignment="1">
      <alignment horizontal="center" vertical="center"/>
    </xf>
    <xf numFmtId="0" fontId="23" fillId="9" borderId="12" xfId="2" applyFont="1" applyFill="1" applyBorder="1" applyAlignment="1">
      <alignment horizontal="center" vertical="center"/>
    </xf>
    <xf numFmtId="0" fontId="21" fillId="5" borderId="44" xfId="2" applyFont="1" applyFill="1" applyBorder="1" applyAlignment="1">
      <alignment horizontal="center" vertical="center"/>
    </xf>
    <xf numFmtId="0" fontId="22" fillId="8" borderId="5" xfId="2" applyFont="1" applyFill="1" applyBorder="1" applyAlignment="1">
      <alignment horizontal="center" vertical="center"/>
    </xf>
    <xf numFmtId="0" fontId="23" fillId="9" borderId="6" xfId="2" applyFont="1" applyFill="1" applyBorder="1" applyAlignment="1">
      <alignment horizontal="center" vertical="center"/>
    </xf>
    <xf numFmtId="0" fontId="21" fillId="8" borderId="5" xfId="2" applyFont="1" applyFill="1" applyBorder="1" applyAlignment="1">
      <alignment horizontal="center" vertical="center"/>
    </xf>
    <xf numFmtId="0" fontId="21" fillId="8" borderId="11" xfId="2" applyFont="1" applyFill="1" applyBorder="1" applyAlignment="1">
      <alignment horizontal="center" vertical="center"/>
    </xf>
    <xf numFmtId="0" fontId="21" fillId="9" borderId="6" xfId="2" applyFont="1" applyFill="1" applyBorder="1" applyAlignment="1">
      <alignment horizontal="center" vertical="center"/>
    </xf>
    <xf numFmtId="0" fontId="21" fillId="9" borderId="12" xfId="2" applyFont="1" applyFill="1" applyBorder="1" applyAlignment="1">
      <alignment horizontal="center" vertical="center"/>
    </xf>
    <xf numFmtId="0" fontId="10" fillId="0" borderId="0" xfId="2" applyFont="1" applyAlignment="1">
      <alignment horizontal="center"/>
    </xf>
    <xf numFmtId="0" fontId="19" fillId="0" borderId="0" xfId="2" applyFont="1" applyAlignment="1">
      <alignment horizontal="center" vertical="center" wrapText="1"/>
    </xf>
    <xf numFmtId="0" fontId="21" fillId="6" borderId="23" xfId="2" applyFont="1" applyFill="1" applyBorder="1" applyAlignment="1">
      <alignment horizontal="center" vertical="center"/>
    </xf>
    <xf numFmtId="0" fontId="21" fillId="6" borderId="25" xfId="2" applyFont="1" applyFill="1" applyBorder="1" applyAlignment="1">
      <alignment horizontal="center" vertical="center"/>
    </xf>
    <xf numFmtId="0" fontId="21" fillId="7" borderId="41" xfId="2" applyFont="1" applyFill="1" applyBorder="1" applyAlignment="1">
      <alignment horizontal="center"/>
    </xf>
    <xf numFmtId="0" fontId="21" fillId="7" borderId="5" xfId="2" applyFont="1" applyFill="1" applyBorder="1" applyAlignment="1">
      <alignment horizontal="center"/>
    </xf>
    <xf numFmtId="0" fontId="21" fillId="7" borderId="42" xfId="2" applyFont="1" applyFill="1" applyBorder="1" applyAlignment="1">
      <alignment horizontal="center"/>
    </xf>
    <xf numFmtId="0" fontId="21" fillId="7" borderId="4" xfId="2" applyFont="1" applyFill="1" applyBorder="1" applyAlignment="1">
      <alignment horizontal="center"/>
    </xf>
    <xf numFmtId="0" fontId="21" fillId="7" borderId="6" xfId="2" applyFont="1" applyFill="1" applyBorder="1" applyAlignment="1">
      <alignment horizontal="center"/>
    </xf>
    <xf numFmtId="0" fontId="21" fillId="4" borderId="4" xfId="2" applyFont="1" applyFill="1" applyBorder="1" applyAlignment="1">
      <alignment horizontal="center" vertical="center"/>
    </xf>
    <xf numFmtId="0" fontId="21" fillId="4" borderId="10" xfId="2" applyFont="1" applyFill="1" applyBorder="1" applyAlignment="1">
      <alignment horizontal="center" vertical="center"/>
    </xf>
    <xf numFmtId="0" fontId="12" fillId="0" borderId="0" xfId="2" applyAlignment="1">
      <alignment horizontal="center"/>
    </xf>
    <xf numFmtId="0" fontId="12" fillId="3" borderId="20" xfId="2" applyFill="1" applyBorder="1" applyAlignment="1">
      <alignment horizontal="left" vertical="center"/>
    </xf>
    <xf numFmtId="0" fontId="21" fillId="8" borderId="37" xfId="2" applyFont="1" applyFill="1" applyBorder="1" applyAlignment="1">
      <alignment horizontal="center" vertical="center"/>
    </xf>
    <xf numFmtId="0" fontId="21" fillId="9" borderId="43" xfId="2" applyFont="1" applyFill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5" borderId="49" xfId="2" applyFont="1" applyFill="1" applyBorder="1" applyAlignment="1">
      <alignment horizontal="center" vertical="center"/>
    </xf>
    <xf numFmtId="0" fontId="22" fillId="8" borderId="37" xfId="2" applyFont="1" applyFill="1" applyBorder="1" applyAlignment="1">
      <alignment horizontal="center" vertical="center"/>
    </xf>
    <xf numFmtId="0" fontId="23" fillId="9" borderId="43" xfId="2" applyFont="1" applyFill="1" applyBorder="1" applyAlignment="1">
      <alignment horizontal="center" vertical="center"/>
    </xf>
    <xf numFmtId="0" fontId="21" fillId="5" borderId="47" xfId="2" applyFont="1" applyFill="1" applyBorder="1" applyAlignment="1">
      <alignment horizontal="center" vertical="center"/>
    </xf>
    <xf numFmtId="0" fontId="21" fillId="5" borderId="48" xfId="2" applyFont="1" applyFill="1" applyBorder="1" applyAlignment="1">
      <alignment horizontal="center" vertical="center"/>
    </xf>
    <xf numFmtId="0" fontId="21" fillId="6" borderId="20" xfId="2" applyFont="1" applyFill="1" applyBorder="1" applyAlignment="1">
      <alignment horizontal="center" vertical="center"/>
    </xf>
    <xf numFmtId="0" fontId="21" fillId="4" borderId="41" xfId="2" applyFont="1" applyFill="1" applyBorder="1" applyAlignment="1">
      <alignment horizontal="center" vertical="center"/>
    </xf>
    <xf numFmtId="0" fontId="21" fillId="4" borderId="29" xfId="2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51" xfId="0" applyFont="1" applyBorder="1" applyAlignment="1">
      <alignment horizontal="left" vertical="center" wrapText="1" indent="1"/>
    </xf>
    <xf numFmtId="0" fontId="2" fillId="0" borderId="52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9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42" xfId="0" applyFont="1" applyBorder="1" applyAlignment="1">
      <alignment horizontal="left" vertical="center" wrapText="1" indent="1"/>
    </xf>
    <xf numFmtId="0" fontId="2" fillId="0" borderId="55" xfId="0" applyFont="1" applyBorder="1" applyAlignment="1">
      <alignment horizontal="left" vertical="center" wrapText="1" indent="1"/>
    </xf>
    <xf numFmtId="0" fontId="2" fillId="0" borderId="5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 indent="1"/>
    </xf>
    <xf numFmtId="0" fontId="2" fillId="0" borderId="58" xfId="0" applyFont="1" applyBorder="1" applyAlignment="1">
      <alignment horizontal="left" vertical="center" wrapText="1" indent="1"/>
    </xf>
    <xf numFmtId="0" fontId="2" fillId="0" borderId="5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/>
    </xf>
    <xf numFmtId="0" fontId="0" fillId="0" borderId="50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6" fillId="0" borderId="46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7" fillId="0" borderId="21" xfId="0" applyFont="1" applyBorder="1" applyAlignment="1">
      <alignment horizontal="center" vertical="center" shrinkToFit="1"/>
    </xf>
    <xf numFmtId="0" fontId="17" fillId="0" borderId="31" xfId="0" applyFont="1" applyBorder="1" applyAlignment="1">
      <alignment horizontal="center" vertical="center" shrinkToFit="1"/>
    </xf>
    <xf numFmtId="0" fontId="17" fillId="0" borderId="28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7" fillId="0" borderId="0" xfId="0" applyFont="1" applyBorder="1" applyAlignment="1">
      <alignment horizontal="center" vertical="center" shrinkToFi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0"/>
  <sheetViews>
    <sheetView zoomScaleNormal="100" workbookViewId="0">
      <selection activeCell="B17" sqref="B17:B18"/>
    </sheetView>
  </sheetViews>
  <sheetFormatPr defaultRowHeight="12.75"/>
  <cols>
    <col min="1" max="1" width="4.7109375" style="94" customWidth="1"/>
    <col min="2" max="2" width="25.5703125" style="94" customWidth="1"/>
    <col min="3" max="22" width="3.7109375" style="94" customWidth="1"/>
    <col min="23" max="23" width="7.85546875" style="94" customWidth="1"/>
    <col min="24" max="24" width="8.42578125" style="94" customWidth="1"/>
    <col min="25" max="25" width="8.28515625" style="94" customWidth="1"/>
    <col min="26" max="16384" width="9.140625" style="94"/>
  </cols>
  <sheetData>
    <row r="1" spans="1:26" ht="25.5">
      <c r="B1" s="155" t="s">
        <v>85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6" ht="46.5" customHeight="1" thickBot="1">
      <c r="B2" s="156" t="s">
        <v>100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95"/>
    </row>
    <row r="3" spans="1:26">
      <c r="A3" s="148" t="s">
        <v>86</v>
      </c>
      <c r="B3" s="157" t="s">
        <v>24</v>
      </c>
      <c r="C3" s="159" t="s">
        <v>87</v>
      </c>
      <c r="D3" s="160"/>
      <c r="E3" s="160"/>
      <c r="F3" s="161"/>
      <c r="G3" s="162" t="s">
        <v>88</v>
      </c>
      <c r="H3" s="160"/>
      <c r="I3" s="160"/>
      <c r="J3" s="163"/>
      <c r="K3" s="162" t="s">
        <v>89</v>
      </c>
      <c r="L3" s="160"/>
      <c r="M3" s="160"/>
      <c r="N3" s="163"/>
      <c r="O3" s="162" t="s">
        <v>90</v>
      </c>
      <c r="P3" s="160"/>
      <c r="Q3" s="160"/>
      <c r="R3" s="163"/>
      <c r="S3" s="162" t="s">
        <v>91</v>
      </c>
      <c r="T3" s="160"/>
      <c r="U3" s="160"/>
      <c r="V3" s="163"/>
      <c r="W3" s="164" t="s">
        <v>92</v>
      </c>
      <c r="X3" s="151" t="s">
        <v>93</v>
      </c>
      <c r="Y3" s="153" t="s">
        <v>23</v>
      </c>
      <c r="Z3" s="123"/>
    </row>
    <row r="4" spans="1:26" ht="13.5" thickBot="1">
      <c r="A4" s="145"/>
      <c r="B4" s="158"/>
      <c r="C4" s="103" t="s">
        <v>94</v>
      </c>
      <c r="D4" s="102" t="s">
        <v>95</v>
      </c>
      <c r="E4" s="102" t="s">
        <v>96</v>
      </c>
      <c r="F4" s="106" t="s">
        <v>97</v>
      </c>
      <c r="G4" s="111" t="s">
        <v>94</v>
      </c>
      <c r="H4" s="102" t="s">
        <v>95</v>
      </c>
      <c r="I4" s="102" t="s">
        <v>96</v>
      </c>
      <c r="J4" s="112" t="s">
        <v>97</v>
      </c>
      <c r="K4" s="111" t="s">
        <v>94</v>
      </c>
      <c r="L4" s="102" t="s">
        <v>95</v>
      </c>
      <c r="M4" s="102" t="s">
        <v>96</v>
      </c>
      <c r="N4" s="112" t="s">
        <v>97</v>
      </c>
      <c r="O4" s="111" t="s">
        <v>94</v>
      </c>
      <c r="P4" s="102" t="s">
        <v>95</v>
      </c>
      <c r="Q4" s="102" t="s">
        <v>96</v>
      </c>
      <c r="R4" s="112" t="s">
        <v>97</v>
      </c>
      <c r="S4" s="111" t="s">
        <v>94</v>
      </c>
      <c r="T4" s="102" t="s">
        <v>95</v>
      </c>
      <c r="U4" s="102" t="s">
        <v>96</v>
      </c>
      <c r="V4" s="112" t="s">
        <v>97</v>
      </c>
      <c r="W4" s="165"/>
      <c r="X4" s="152"/>
      <c r="Y4" s="154"/>
      <c r="Z4" s="123"/>
    </row>
    <row r="5" spans="1:26">
      <c r="A5" s="148">
        <v>1</v>
      </c>
      <c r="B5" s="143" t="s">
        <v>12</v>
      </c>
      <c r="C5" s="117">
        <v>3</v>
      </c>
      <c r="D5" s="100">
        <v>0</v>
      </c>
      <c r="E5" s="100">
        <v>5</v>
      </c>
      <c r="F5" s="118">
        <v>0</v>
      </c>
      <c r="G5" s="119">
        <v>0</v>
      </c>
      <c r="H5" s="100">
        <v>0</v>
      </c>
      <c r="I5" s="100">
        <v>3</v>
      </c>
      <c r="J5" s="120">
        <v>0</v>
      </c>
      <c r="K5" s="119">
        <v>0</v>
      </c>
      <c r="L5" s="100">
        <v>0</v>
      </c>
      <c r="M5" s="100">
        <v>0</v>
      </c>
      <c r="N5" s="120">
        <v>3</v>
      </c>
      <c r="O5" s="119">
        <v>3</v>
      </c>
      <c r="P5" s="100">
        <v>0</v>
      </c>
      <c r="Q5" s="100">
        <v>0</v>
      </c>
      <c r="R5" s="120">
        <v>0</v>
      </c>
      <c r="S5" s="119">
        <v>0</v>
      </c>
      <c r="T5" s="100">
        <v>5</v>
      </c>
      <c r="U5" s="100">
        <v>5</v>
      </c>
      <c r="V5" s="120">
        <v>3</v>
      </c>
      <c r="W5" s="121">
        <f>SUM(C5:V5)</f>
        <v>30</v>
      </c>
      <c r="X5" s="149">
        <f>W5+W6</f>
        <v>45</v>
      </c>
      <c r="Y5" s="150">
        <v>1</v>
      </c>
      <c r="Z5" s="122"/>
    </row>
    <row r="6" spans="1:26" ht="13.5" thickBot="1">
      <c r="A6" s="145"/>
      <c r="B6" s="142"/>
      <c r="C6" s="105">
        <v>3</v>
      </c>
      <c r="D6" s="96">
        <v>3</v>
      </c>
      <c r="E6" s="96">
        <v>0</v>
      </c>
      <c r="F6" s="108">
        <v>0</v>
      </c>
      <c r="G6" s="115">
        <v>3</v>
      </c>
      <c r="H6" s="96">
        <v>0</v>
      </c>
      <c r="I6" s="96">
        <v>0</v>
      </c>
      <c r="J6" s="116">
        <v>0</v>
      </c>
      <c r="K6" s="115">
        <v>3</v>
      </c>
      <c r="L6" s="96">
        <v>0</v>
      </c>
      <c r="M6" s="96">
        <v>0</v>
      </c>
      <c r="N6" s="116">
        <v>0</v>
      </c>
      <c r="O6" s="115">
        <v>0</v>
      </c>
      <c r="P6" s="96">
        <v>0</v>
      </c>
      <c r="Q6" s="96">
        <v>0</v>
      </c>
      <c r="R6" s="116">
        <v>3</v>
      </c>
      <c r="S6" s="115">
        <v>0</v>
      </c>
      <c r="T6" s="96">
        <v>0</v>
      </c>
      <c r="U6" s="96">
        <v>0</v>
      </c>
      <c r="V6" s="116">
        <v>0</v>
      </c>
      <c r="W6" s="110">
        <f>SUM(C6:V6)</f>
        <v>15</v>
      </c>
      <c r="X6" s="140"/>
      <c r="Y6" s="147"/>
      <c r="Z6" s="122"/>
    </row>
    <row r="7" spans="1:26">
      <c r="A7" s="148">
        <v>2</v>
      </c>
      <c r="B7" s="143" t="s">
        <v>10</v>
      </c>
      <c r="C7" s="117">
        <v>0</v>
      </c>
      <c r="D7" s="100">
        <v>3</v>
      </c>
      <c r="E7" s="100">
        <v>0</v>
      </c>
      <c r="F7" s="118">
        <v>3</v>
      </c>
      <c r="G7" s="119">
        <v>0</v>
      </c>
      <c r="H7" s="100">
        <v>3</v>
      </c>
      <c r="I7" s="100">
        <v>0</v>
      </c>
      <c r="J7" s="120">
        <v>0</v>
      </c>
      <c r="K7" s="119">
        <v>0</v>
      </c>
      <c r="L7" s="100">
        <v>0</v>
      </c>
      <c r="M7" s="100">
        <v>0</v>
      </c>
      <c r="N7" s="120">
        <v>0</v>
      </c>
      <c r="O7" s="119">
        <v>0</v>
      </c>
      <c r="P7" s="100">
        <v>3</v>
      </c>
      <c r="Q7" s="100">
        <v>0</v>
      </c>
      <c r="R7" s="120">
        <v>0</v>
      </c>
      <c r="S7" s="119">
        <v>5</v>
      </c>
      <c r="T7" s="100">
        <v>0</v>
      </c>
      <c r="U7" s="100">
        <v>0</v>
      </c>
      <c r="V7" s="120">
        <v>0</v>
      </c>
      <c r="W7" s="121">
        <f t="shared" ref="W7:W24" si="0">SUM(C7:V7)</f>
        <v>17</v>
      </c>
      <c r="X7" s="149">
        <f>W7+W8</f>
        <v>26</v>
      </c>
      <c r="Y7" s="150">
        <v>5</v>
      </c>
      <c r="Z7" s="122"/>
    </row>
    <row r="8" spans="1:26" ht="13.5" thickBot="1">
      <c r="A8" s="145"/>
      <c r="B8" s="142"/>
      <c r="C8" s="105">
        <v>3</v>
      </c>
      <c r="D8" s="96">
        <v>0</v>
      </c>
      <c r="E8" s="96">
        <v>0</v>
      </c>
      <c r="F8" s="108">
        <v>0</v>
      </c>
      <c r="G8" s="115">
        <v>0</v>
      </c>
      <c r="H8" s="96">
        <v>0</v>
      </c>
      <c r="I8" s="96">
        <v>0</v>
      </c>
      <c r="J8" s="116">
        <v>0</v>
      </c>
      <c r="K8" s="115">
        <v>0</v>
      </c>
      <c r="L8" s="96">
        <v>1</v>
      </c>
      <c r="M8" s="96">
        <v>0</v>
      </c>
      <c r="N8" s="116">
        <v>0</v>
      </c>
      <c r="O8" s="115">
        <v>0</v>
      </c>
      <c r="P8" s="96">
        <v>0</v>
      </c>
      <c r="Q8" s="96">
        <v>5</v>
      </c>
      <c r="R8" s="116">
        <v>0</v>
      </c>
      <c r="S8" s="115">
        <v>0</v>
      </c>
      <c r="T8" s="96">
        <v>0</v>
      </c>
      <c r="U8" s="96">
        <v>0</v>
      </c>
      <c r="V8" s="116">
        <v>0</v>
      </c>
      <c r="W8" s="110">
        <f t="shared" si="0"/>
        <v>9</v>
      </c>
      <c r="X8" s="140"/>
      <c r="Y8" s="147"/>
      <c r="Z8" s="122"/>
    </row>
    <row r="9" spans="1:26">
      <c r="A9" s="148">
        <v>3</v>
      </c>
      <c r="B9" s="143" t="s">
        <v>66</v>
      </c>
      <c r="C9" s="117">
        <v>3</v>
      </c>
      <c r="D9" s="100">
        <v>3</v>
      </c>
      <c r="E9" s="100">
        <v>3</v>
      </c>
      <c r="F9" s="118">
        <v>0</v>
      </c>
      <c r="G9" s="119">
        <v>0</v>
      </c>
      <c r="H9" s="100">
        <v>5</v>
      </c>
      <c r="I9" s="100">
        <v>0</v>
      </c>
      <c r="J9" s="120">
        <v>0</v>
      </c>
      <c r="K9" s="119">
        <v>0</v>
      </c>
      <c r="L9" s="100">
        <v>0</v>
      </c>
      <c r="M9" s="100">
        <v>0</v>
      </c>
      <c r="N9" s="120">
        <v>0</v>
      </c>
      <c r="O9" s="119">
        <v>0</v>
      </c>
      <c r="P9" s="100">
        <v>0</v>
      </c>
      <c r="Q9" s="100">
        <v>0</v>
      </c>
      <c r="R9" s="120">
        <v>0</v>
      </c>
      <c r="S9" s="119">
        <v>0</v>
      </c>
      <c r="T9" s="100">
        <v>0</v>
      </c>
      <c r="U9" s="100">
        <v>3</v>
      </c>
      <c r="V9" s="120">
        <v>0</v>
      </c>
      <c r="W9" s="121">
        <f t="shared" si="0"/>
        <v>17</v>
      </c>
      <c r="X9" s="149">
        <f>W9+W10</f>
        <v>28</v>
      </c>
      <c r="Y9" s="150">
        <v>4</v>
      </c>
      <c r="Z9" s="122"/>
    </row>
    <row r="10" spans="1:26" ht="13.5" thickBot="1">
      <c r="A10" s="145"/>
      <c r="B10" s="142"/>
      <c r="C10" s="105">
        <v>3</v>
      </c>
      <c r="D10" s="96">
        <v>0</v>
      </c>
      <c r="E10" s="96">
        <v>0</v>
      </c>
      <c r="F10" s="108">
        <v>0</v>
      </c>
      <c r="G10" s="115">
        <v>0</v>
      </c>
      <c r="H10" s="96">
        <v>0</v>
      </c>
      <c r="I10" s="96">
        <v>0</v>
      </c>
      <c r="J10" s="116">
        <v>0</v>
      </c>
      <c r="K10" s="115">
        <v>0</v>
      </c>
      <c r="L10" s="96">
        <v>0</v>
      </c>
      <c r="M10" s="96">
        <v>0</v>
      </c>
      <c r="N10" s="116">
        <v>0</v>
      </c>
      <c r="O10" s="115">
        <v>3</v>
      </c>
      <c r="P10" s="96">
        <v>5</v>
      </c>
      <c r="Q10" s="96">
        <v>0</v>
      </c>
      <c r="R10" s="116">
        <v>0</v>
      </c>
      <c r="S10" s="115">
        <v>0</v>
      </c>
      <c r="T10" s="96">
        <v>0</v>
      </c>
      <c r="U10" s="96">
        <v>0</v>
      </c>
      <c r="V10" s="116">
        <v>0</v>
      </c>
      <c r="W10" s="110">
        <f t="shared" si="0"/>
        <v>11</v>
      </c>
      <c r="X10" s="140"/>
      <c r="Y10" s="147"/>
      <c r="Z10" s="122"/>
    </row>
    <row r="11" spans="1:26">
      <c r="A11" s="148">
        <v>4</v>
      </c>
      <c r="B11" s="143" t="s">
        <v>11</v>
      </c>
      <c r="C11" s="117">
        <v>3</v>
      </c>
      <c r="D11" s="100">
        <v>3</v>
      </c>
      <c r="E11" s="100">
        <v>0</v>
      </c>
      <c r="F11" s="118">
        <v>0</v>
      </c>
      <c r="G11" s="119">
        <v>3</v>
      </c>
      <c r="H11" s="100">
        <v>0</v>
      </c>
      <c r="I11" s="100">
        <v>3</v>
      </c>
      <c r="J11" s="120">
        <v>0</v>
      </c>
      <c r="K11" s="119">
        <v>0</v>
      </c>
      <c r="L11" s="100">
        <v>0</v>
      </c>
      <c r="M11" s="100">
        <v>0</v>
      </c>
      <c r="N11" s="120">
        <v>0</v>
      </c>
      <c r="O11" s="119">
        <v>0</v>
      </c>
      <c r="P11" s="100">
        <v>0</v>
      </c>
      <c r="Q11" s="100">
        <v>0</v>
      </c>
      <c r="R11" s="120">
        <v>0</v>
      </c>
      <c r="S11" s="119">
        <v>0</v>
      </c>
      <c r="T11" s="100">
        <v>0</v>
      </c>
      <c r="U11" s="100">
        <v>0</v>
      </c>
      <c r="V11" s="120">
        <v>0</v>
      </c>
      <c r="W11" s="121">
        <f t="shared" si="0"/>
        <v>12</v>
      </c>
      <c r="X11" s="149">
        <f>W11+W12</f>
        <v>22</v>
      </c>
      <c r="Y11" s="150">
        <v>8</v>
      </c>
    </row>
    <row r="12" spans="1:26" ht="13.5" thickBot="1">
      <c r="A12" s="145"/>
      <c r="B12" s="142"/>
      <c r="C12" s="105">
        <v>0</v>
      </c>
      <c r="D12" s="96">
        <v>0</v>
      </c>
      <c r="E12" s="96">
        <v>0</v>
      </c>
      <c r="F12" s="108">
        <v>3</v>
      </c>
      <c r="G12" s="115">
        <v>0</v>
      </c>
      <c r="H12" s="96">
        <v>0</v>
      </c>
      <c r="I12" s="96">
        <v>0</v>
      </c>
      <c r="J12" s="116">
        <v>3</v>
      </c>
      <c r="K12" s="115">
        <v>0</v>
      </c>
      <c r="L12" s="96">
        <v>0</v>
      </c>
      <c r="M12" s="96">
        <v>0</v>
      </c>
      <c r="N12" s="116">
        <v>0</v>
      </c>
      <c r="O12" s="115">
        <v>0</v>
      </c>
      <c r="P12" s="96">
        <v>0</v>
      </c>
      <c r="Q12" s="96">
        <v>1</v>
      </c>
      <c r="R12" s="116">
        <v>0</v>
      </c>
      <c r="S12" s="115">
        <v>0</v>
      </c>
      <c r="T12" s="96">
        <v>3</v>
      </c>
      <c r="U12" s="96">
        <v>0</v>
      </c>
      <c r="V12" s="116">
        <v>0</v>
      </c>
      <c r="W12" s="110">
        <f t="shared" si="0"/>
        <v>10</v>
      </c>
      <c r="X12" s="140"/>
      <c r="Y12" s="147"/>
    </row>
    <row r="13" spans="1:26">
      <c r="A13" s="148">
        <v>5</v>
      </c>
      <c r="B13" s="143" t="s">
        <v>81</v>
      </c>
      <c r="C13" s="117">
        <v>0</v>
      </c>
      <c r="D13" s="100">
        <v>3</v>
      </c>
      <c r="E13" s="100">
        <v>0</v>
      </c>
      <c r="F13" s="118">
        <v>0</v>
      </c>
      <c r="G13" s="119">
        <v>0</v>
      </c>
      <c r="H13" s="100">
        <v>0</v>
      </c>
      <c r="I13" s="100">
        <v>0</v>
      </c>
      <c r="J13" s="120">
        <v>0</v>
      </c>
      <c r="K13" s="119">
        <v>0</v>
      </c>
      <c r="L13" s="100">
        <v>0</v>
      </c>
      <c r="M13" s="100">
        <v>1</v>
      </c>
      <c r="N13" s="120">
        <v>0</v>
      </c>
      <c r="O13" s="119">
        <v>0</v>
      </c>
      <c r="P13" s="100">
        <v>0</v>
      </c>
      <c r="Q13" s="100">
        <v>0</v>
      </c>
      <c r="R13" s="120">
        <v>0</v>
      </c>
      <c r="S13" s="119">
        <v>0</v>
      </c>
      <c r="T13" s="100">
        <v>3</v>
      </c>
      <c r="U13" s="100">
        <v>3</v>
      </c>
      <c r="V13" s="120">
        <v>0</v>
      </c>
      <c r="W13" s="121">
        <f t="shared" si="0"/>
        <v>10</v>
      </c>
      <c r="X13" s="149">
        <f>W13+W14</f>
        <v>23</v>
      </c>
      <c r="Y13" s="150">
        <v>7</v>
      </c>
    </row>
    <row r="14" spans="1:26" ht="13.5" thickBot="1">
      <c r="A14" s="145"/>
      <c r="B14" s="142"/>
      <c r="C14" s="105">
        <v>3</v>
      </c>
      <c r="D14" s="96">
        <v>3</v>
      </c>
      <c r="E14" s="96">
        <v>3</v>
      </c>
      <c r="F14" s="108">
        <v>0</v>
      </c>
      <c r="G14" s="115">
        <v>3</v>
      </c>
      <c r="H14" s="96">
        <v>0</v>
      </c>
      <c r="I14" s="96">
        <v>0</v>
      </c>
      <c r="J14" s="116">
        <v>0</v>
      </c>
      <c r="K14" s="115">
        <v>0</v>
      </c>
      <c r="L14" s="96">
        <v>0</v>
      </c>
      <c r="M14" s="96">
        <v>0</v>
      </c>
      <c r="N14" s="116">
        <v>0</v>
      </c>
      <c r="O14" s="115">
        <v>0</v>
      </c>
      <c r="P14" s="96">
        <v>0</v>
      </c>
      <c r="Q14" s="96">
        <v>1</v>
      </c>
      <c r="R14" s="116">
        <v>0</v>
      </c>
      <c r="S14" s="115">
        <v>0</v>
      </c>
      <c r="T14" s="96">
        <v>0</v>
      </c>
      <c r="U14" s="96">
        <v>0</v>
      </c>
      <c r="V14" s="116">
        <v>0</v>
      </c>
      <c r="W14" s="110">
        <f t="shared" si="0"/>
        <v>13</v>
      </c>
      <c r="X14" s="140"/>
      <c r="Y14" s="147"/>
    </row>
    <row r="15" spans="1:26">
      <c r="A15" s="148">
        <v>6</v>
      </c>
      <c r="B15" s="143" t="s">
        <v>13</v>
      </c>
      <c r="C15" s="117">
        <v>0</v>
      </c>
      <c r="D15" s="100">
        <v>0</v>
      </c>
      <c r="E15" s="100">
        <v>0</v>
      </c>
      <c r="F15" s="118">
        <v>0</v>
      </c>
      <c r="G15" s="119">
        <v>0</v>
      </c>
      <c r="H15" s="100">
        <v>3</v>
      </c>
      <c r="I15" s="100">
        <v>0</v>
      </c>
      <c r="J15" s="120">
        <v>0</v>
      </c>
      <c r="K15" s="119">
        <v>0</v>
      </c>
      <c r="L15" s="100">
        <v>1</v>
      </c>
      <c r="M15" s="100">
        <v>3</v>
      </c>
      <c r="N15" s="120">
        <v>5</v>
      </c>
      <c r="O15" s="119">
        <v>0</v>
      </c>
      <c r="P15" s="100">
        <v>3</v>
      </c>
      <c r="Q15" s="100">
        <v>0</v>
      </c>
      <c r="R15" s="120">
        <v>0</v>
      </c>
      <c r="S15" s="119">
        <v>0</v>
      </c>
      <c r="T15" s="100">
        <v>0</v>
      </c>
      <c r="U15" s="100">
        <v>0</v>
      </c>
      <c r="V15" s="120">
        <v>0</v>
      </c>
      <c r="W15" s="121">
        <f t="shared" si="0"/>
        <v>15</v>
      </c>
      <c r="X15" s="149">
        <f>W15+W16</f>
        <v>33</v>
      </c>
      <c r="Y15" s="150">
        <v>2</v>
      </c>
    </row>
    <row r="16" spans="1:26" ht="13.5" thickBot="1">
      <c r="A16" s="145"/>
      <c r="B16" s="142"/>
      <c r="C16" s="105">
        <v>5</v>
      </c>
      <c r="D16" s="96">
        <v>0</v>
      </c>
      <c r="E16" s="96">
        <v>1</v>
      </c>
      <c r="F16" s="108">
        <v>0</v>
      </c>
      <c r="G16" s="115">
        <v>3</v>
      </c>
      <c r="H16" s="96">
        <v>0</v>
      </c>
      <c r="I16" s="96">
        <v>0</v>
      </c>
      <c r="J16" s="116">
        <v>0</v>
      </c>
      <c r="K16" s="115">
        <v>0</v>
      </c>
      <c r="L16" s="96">
        <v>3</v>
      </c>
      <c r="M16" s="96">
        <v>1</v>
      </c>
      <c r="N16" s="116">
        <v>0</v>
      </c>
      <c r="O16" s="115">
        <v>0</v>
      </c>
      <c r="P16" s="96">
        <v>0</v>
      </c>
      <c r="Q16" s="96">
        <v>0</v>
      </c>
      <c r="R16" s="116">
        <v>0</v>
      </c>
      <c r="S16" s="115">
        <v>0</v>
      </c>
      <c r="T16" s="96">
        <v>0</v>
      </c>
      <c r="U16" s="96">
        <v>0</v>
      </c>
      <c r="V16" s="116">
        <v>5</v>
      </c>
      <c r="W16" s="110">
        <f t="shared" si="0"/>
        <v>18</v>
      </c>
      <c r="X16" s="140"/>
      <c r="Y16" s="147"/>
    </row>
    <row r="17" spans="1:25">
      <c r="A17" s="148">
        <v>7</v>
      </c>
      <c r="B17" s="143" t="s">
        <v>83</v>
      </c>
      <c r="C17" s="117">
        <v>0</v>
      </c>
      <c r="D17" s="100">
        <v>1</v>
      </c>
      <c r="E17" s="100">
        <v>0</v>
      </c>
      <c r="F17" s="118">
        <v>0</v>
      </c>
      <c r="G17" s="119">
        <v>0</v>
      </c>
      <c r="H17" s="100">
        <v>0</v>
      </c>
      <c r="I17" s="100">
        <v>0</v>
      </c>
      <c r="J17" s="120">
        <v>0</v>
      </c>
      <c r="K17" s="119">
        <v>0</v>
      </c>
      <c r="L17" s="100">
        <v>0</v>
      </c>
      <c r="M17" s="100">
        <v>0</v>
      </c>
      <c r="N17" s="120">
        <v>0</v>
      </c>
      <c r="O17" s="119">
        <v>3</v>
      </c>
      <c r="P17" s="100">
        <v>0</v>
      </c>
      <c r="Q17" s="100">
        <v>1</v>
      </c>
      <c r="R17" s="120">
        <v>0</v>
      </c>
      <c r="S17" s="119">
        <v>0</v>
      </c>
      <c r="T17" s="100">
        <v>0</v>
      </c>
      <c r="U17" s="100">
        <v>0</v>
      </c>
      <c r="V17" s="120">
        <v>0</v>
      </c>
      <c r="W17" s="121">
        <f t="shared" si="0"/>
        <v>5</v>
      </c>
      <c r="X17" s="149">
        <f>W17+W18</f>
        <v>23</v>
      </c>
      <c r="Y17" s="150">
        <v>6</v>
      </c>
    </row>
    <row r="18" spans="1:25" ht="13.5" thickBot="1">
      <c r="A18" s="145"/>
      <c r="B18" s="142"/>
      <c r="C18" s="105">
        <v>0</v>
      </c>
      <c r="D18" s="96">
        <v>0</v>
      </c>
      <c r="E18" s="96">
        <v>0</v>
      </c>
      <c r="F18" s="108">
        <v>0</v>
      </c>
      <c r="G18" s="115">
        <v>0</v>
      </c>
      <c r="H18" s="96">
        <v>0</v>
      </c>
      <c r="I18" s="96">
        <v>0</v>
      </c>
      <c r="J18" s="116">
        <v>0</v>
      </c>
      <c r="K18" s="115">
        <v>0</v>
      </c>
      <c r="L18" s="96">
        <v>0</v>
      </c>
      <c r="M18" s="96">
        <v>1</v>
      </c>
      <c r="N18" s="116">
        <v>3</v>
      </c>
      <c r="O18" s="115">
        <v>3</v>
      </c>
      <c r="P18" s="96">
        <v>5</v>
      </c>
      <c r="Q18" s="96">
        <v>1</v>
      </c>
      <c r="R18" s="116">
        <v>0</v>
      </c>
      <c r="S18" s="115">
        <v>0</v>
      </c>
      <c r="T18" s="96">
        <v>0</v>
      </c>
      <c r="U18" s="96">
        <v>5</v>
      </c>
      <c r="V18" s="116">
        <v>0</v>
      </c>
      <c r="W18" s="110">
        <f t="shared" si="0"/>
        <v>18</v>
      </c>
      <c r="X18" s="140"/>
      <c r="Y18" s="147"/>
    </row>
    <row r="19" spans="1:25">
      <c r="A19" s="148">
        <v>8</v>
      </c>
      <c r="B19" s="143" t="s">
        <v>79</v>
      </c>
      <c r="C19" s="117">
        <v>0</v>
      </c>
      <c r="D19" s="100">
        <v>0</v>
      </c>
      <c r="E19" s="100">
        <v>0</v>
      </c>
      <c r="F19" s="118">
        <v>0</v>
      </c>
      <c r="G19" s="119">
        <v>5</v>
      </c>
      <c r="H19" s="100">
        <v>0</v>
      </c>
      <c r="I19" s="100">
        <v>0</v>
      </c>
      <c r="J19" s="120">
        <v>0</v>
      </c>
      <c r="K19" s="119">
        <v>3</v>
      </c>
      <c r="L19" s="100">
        <v>3</v>
      </c>
      <c r="M19" s="100">
        <v>0</v>
      </c>
      <c r="N19" s="120">
        <v>0</v>
      </c>
      <c r="O19" s="119">
        <v>3</v>
      </c>
      <c r="P19" s="100">
        <v>0</v>
      </c>
      <c r="Q19" s="100">
        <v>0</v>
      </c>
      <c r="R19" s="120">
        <v>0</v>
      </c>
      <c r="S19" s="119">
        <v>0</v>
      </c>
      <c r="T19" s="100">
        <v>0</v>
      </c>
      <c r="U19" s="100">
        <v>0</v>
      </c>
      <c r="V19" s="120">
        <v>0</v>
      </c>
      <c r="W19" s="121">
        <f t="shared" si="0"/>
        <v>14</v>
      </c>
      <c r="X19" s="149">
        <f>W19+W20</f>
        <v>17</v>
      </c>
      <c r="Y19" s="150">
        <v>9</v>
      </c>
    </row>
    <row r="20" spans="1:25" ht="13.5" thickBot="1">
      <c r="A20" s="145"/>
      <c r="B20" s="142"/>
      <c r="C20" s="105">
        <v>0</v>
      </c>
      <c r="D20" s="96">
        <v>0</v>
      </c>
      <c r="E20" s="96">
        <v>0</v>
      </c>
      <c r="F20" s="108">
        <v>0</v>
      </c>
      <c r="G20" s="115">
        <v>3</v>
      </c>
      <c r="H20" s="96">
        <v>0</v>
      </c>
      <c r="I20" s="96">
        <v>0</v>
      </c>
      <c r="J20" s="116">
        <v>0</v>
      </c>
      <c r="K20" s="115">
        <v>0</v>
      </c>
      <c r="L20" s="96">
        <v>0</v>
      </c>
      <c r="M20" s="96">
        <v>0</v>
      </c>
      <c r="N20" s="116">
        <v>0</v>
      </c>
      <c r="O20" s="115">
        <v>0</v>
      </c>
      <c r="P20" s="96">
        <v>0</v>
      </c>
      <c r="Q20" s="96">
        <v>0</v>
      </c>
      <c r="R20" s="116">
        <v>0</v>
      </c>
      <c r="S20" s="115">
        <v>0</v>
      </c>
      <c r="T20" s="96">
        <v>0</v>
      </c>
      <c r="U20" s="96">
        <v>0</v>
      </c>
      <c r="V20" s="116">
        <v>0</v>
      </c>
      <c r="W20" s="110">
        <f t="shared" si="0"/>
        <v>3</v>
      </c>
      <c r="X20" s="140"/>
      <c r="Y20" s="147"/>
    </row>
    <row r="21" spans="1:25">
      <c r="A21" s="148">
        <v>9</v>
      </c>
      <c r="B21" s="143" t="s">
        <v>71</v>
      </c>
      <c r="C21" s="117">
        <v>0</v>
      </c>
      <c r="D21" s="100">
        <v>0</v>
      </c>
      <c r="E21" s="100">
        <v>0</v>
      </c>
      <c r="F21" s="118">
        <v>0</v>
      </c>
      <c r="G21" s="119">
        <v>0</v>
      </c>
      <c r="H21" s="100">
        <v>0</v>
      </c>
      <c r="I21" s="100">
        <v>0</v>
      </c>
      <c r="J21" s="120">
        <v>0</v>
      </c>
      <c r="K21" s="119">
        <v>0</v>
      </c>
      <c r="L21" s="100">
        <v>3</v>
      </c>
      <c r="M21" s="100">
        <v>0</v>
      </c>
      <c r="N21" s="120">
        <v>0</v>
      </c>
      <c r="O21" s="119">
        <v>0</v>
      </c>
      <c r="P21" s="100">
        <v>0</v>
      </c>
      <c r="Q21" s="100">
        <v>0</v>
      </c>
      <c r="R21" s="120">
        <v>0</v>
      </c>
      <c r="S21" s="119">
        <v>0</v>
      </c>
      <c r="T21" s="100">
        <v>0</v>
      </c>
      <c r="U21" s="100">
        <v>0</v>
      </c>
      <c r="V21" s="120">
        <v>0</v>
      </c>
      <c r="W21" s="121">
        <f t="shared" si="0"/>
        <v>3</v>
      </c>
      <c r="X21" s="149">
        <f>W21+W22</f>
        <v>6</v>
      </c>
      <c r="Y21" s="150">
        <v>10</v>
      </c>
    </row>
    <row r="22" spans="1:25" ht="13.5" thickBot="1">
      <c r="A22" s="145"/>
      <c r="B22" s="142"/>
      <c r="C22" s="105">
        <v>0</v>
      </c>
      <c r="D22" s="96">
        <v>3</v>
      </c>
      <c r="E22" s="96">
        <v>0</v>
      </c>
      <c r="F22" s="108">
        <v>0</v>
      </c>
      <c r="G22" s="115">
        <v>0</v>
      </c>
      <c r="H22" s="96">
        <v>0</v>
      </c>
      <c r="I22" s="96">
        <v>0</v>
      </c>
      <c r="J22" s="116">
        <v>0</v>
      </c>
      <c r="K22" s="115">
        <v>0</v>
      </c>
      <c r="L22" s="96">
        <v>0</v>
      </c>
      <c r="M22" s="96">
        <v>0</v>
      </c>
      <c r="N22" s="116">
        <v>0</v>
      </c>
      <c r="O22" s="115">
        <v>0</v>
      </c>
      <c r="P22" s="96">
        <v>0</v>
      </c>
      <c r="Q22" s="96">
        <v>0</v>
      </c>
      <c r="R22" s="116">
        <v>0</v>
      </c>
      <c r="S22" s="115">
        <v>0</v>
      </c>
      <c r="T22" s="96">
        <v>0</v>
      </c>
      <c r="U22" s="96">
        <v>0</v>
      </c>
      <c r="V22" s="116">
        <v>0</v>
      </c>
      <c r="W22" s="110">
        <f t="shared" si="0"/>
        <v>3</v>
      </c>
      <c r="X22" s="140"/>
      <c r="Y22" s="147"/>
    </row>
    <row r="23" spans="1:25">
      <c r="A23" s="144">
        <v>10</v>
      </c>
      <c r="B23" s="141" t="s">
        <v>82</v>
      </c>
      <c r="C23" s="104">
        <v>0</v>
      </c>
      <c r="D23" s="101">
        <v>3</v>
      </c>
      <c r="E23" s="101">
        <v>0</v>
      </c>
      <c r="F23" s="107">
        <v>0</v>
      </c>
      <c r="G23" s="113">
        <v>0</v>
      </c>
      <c r="H23" s="101">
        <v>0</v>
      </c>
      <c r="I23" s="101">
        <v>0</v>
      </c>
      <c r="J23" s="114">
        <v>0</v>
      </c>
      <c r="K23" s="113">
        <v>3</v>
      </c>
      <c r="L23" s="101">
        <v>1</v>
      </c>
      <c r="M23" s="101">
        <v>0</v>
      </c>
      <c r="N23" s="114">
        <v>0</v>
      </c>
      <c r="O23" s="113">
        <v>0</v>
      </c>
      <c r="P23" s="101">
        <v>0</v>
      </c>
      <c r="Q23" s="101">
        <v>0</v>
      </c>
      <c r="R23" s="114">
        <v>0</v>
      </c>
      <c r="S23" s="113">
        <v>0</v>
      </c>
      <c r="T23" s="101">
        <v>0</v>
      </c>
      <c r="U23" s="101">
        <v>0</v>
      </c>
      <c r="V23" s="114">
        <v>0</v>
      </c>
      <c r="W23" s="109">
        <f t="shared" si="0"/>
        <v>7</v>
      </c>
      <c r="X23" s="139">
        <f>W23+W24</f>
        <v>30</v>
      </c>
      <c r="Y23" s="146">
        <v>3</v>
      </c>
    </row>
    <row r="24" spans="1:25" ht="13.5" thickBot="1">
      <c r="A24" s="145"/>
      <c r="B24" s="142"/>
      <c r="C24" s="105">
        <v>5</v>
      </c>
      <c r="D24" s="96">
        <v>0</v>
      </c>
      <c r="E24" s="96">
        <v>3</v>
      </c>
      <c r="F24" s="108">
        <v>0</v>
      </c>
      <c r="G24" s="115">
        <v>0</v>
      </c>
      <c r="H24" s="96">
        <v>0</v>
      </c>
      <c r="I24" s="96">
        <v>3</v>
      </c>
      <c r="J24" s="116">
        <v>0</v>
      </c>
      <c r="K24" s="115">
        <v>3</v>
      </c>
      <c r="L24" s="96">
        <v>0</v>
      </c>
      <c r="M24" s="96">
        <v>0</v>
      </c>
      <c r="N24" s="116">
        <v>0</v>
      </c>
      <c r="O24" s="115">
        <v>0</v>
      </c>
      <c r="P24" s="96">
        <v>1</v>
      </c>
      <c r="Q24" s="96">
        <v>0</v>
      </c>
      <c r="R24" s="116">
        <v>0</v>
      </c>
      <c r="S24" s="115">
        <v>3</v>
      </c>
      <c r="T24" s="96">
        <v>0</v>
      </c>
      <c r="U24" s="96">
        <v>0</v>
      </c>
      <c r="V24" s="116">
        <v>5</v>
      </c>
      <c r="W24" s="110">
        <f t="shared" si="0"/>
        <v>23</v>
      </c>
      <c r="X24" s="140"/>
      <c r="Y24" s="147"/>
    </row>
    <row r="28" spans="1:25" ht="18">
      <c r="C28" s="97" t="s">
        <v>98</v>
      </c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8"/>
      <c r="O28" s="98"/>
    </row>
    <row r="29" spans="1:25" ht="18"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8"/>
      <c r="O29" s="98"/>
    </row>
    <row r="30" spans="1:25" ht="18">
      <c r="C30" s="97" t="s">
        <v>101</v>
      </c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8"/>
      <c r="O30" s="98"/>
    </row>
  </sheetData>
  <mergeCells count="52">
    <mergeCell ref="B1:X1"/>
    <mergeCell ref="B2:X2"/>
    <mergeCell ref="A3:A4"/>
    <mergeCell ref="B3:B4"/>
    <mergeCell ref="C3:F3"/>
    <mergeCell ref="G3:J3"/>
    <mergeCell ref="K3:N3"/>
    <mergeCell ref="O3:R3"/>
    <mergeCell ref="S3:V3"/>
    <mergeCell ref="W3:W4"/>
    <mergeCell ref="X3:X4"/>
    <mergeCell ref="Y3:Y4"/>
    <mergeCell ref="A5:A6"/>
    <mergeCell ref="B5:B6"/>
    <mergeCell ref="X5:X6"/>
    <mergeCell ref="Y5:Y6"/>
    <mergeCell ref="A9:A10"/>
    <mergeCell ref="X9:X10"/>
    <mergeCell ref="Y9:Y10"/>
    <mergeCell ref="B9:B10"/>
    <mergeCell ref="A7:A8"/>
    <mergeCell ref="B7:B8"/>
    <mergeCell ref="X7:X8"/>
    <mergeCell ref="Y7:Y8"/>
    <mergeCell ref="Y13:Y14"/>
    <mergeCell ref="X15:X16"/>
    <mergeCell ref="Y15:Y16"/>
    <mergeCell ref="A17:A18"/>
    <mergeCell ref="B17:B18"/>
    <mergeCell ref="X17:X18"/>
    <mergeCell ref="Y17:Y18"/>
    <mergeCell ref="A15:A16"/>
    <mergeCell ref="Y19:Y20"/>
    <mergeCell ref="A21:A22"/>
    <mergeCell ref="B21:B22"/>
    <mergeCell ref="X21:X22"/>
    <mergeCell ref="Y21:Y22"/>
    <mergeCell ref="A11:A12"/>
    <mergeCell ref="X11:X12"/>
    <mergeCell ref="Y11:Y12"/>
    <mergeCell ref="A13:A14"/>
    <mergeCell ref="X13:X14"/>
    <mergeCell ref="X23:X24"/>
    <mergeCell ref="B23:B24"/>
    <mergeCell ref="B15:B16"/>
    <mergeCell ref="A23:A24"/>
    <mergeCell ref="B11:B12"/>
    <mergeCell ref="Y23:Y24"/>
    <mergeCell ref="B13:B14"/>
    <mergeCell ref="A19:A20"/>
    <mergeCell ref="B19:B20"/>
    <mergeCell ref="X19:X20"/>
  </mergeCells>
  <phoneticPr fontId="0" type="noConversion"/>
  <pageMargins left="0.75" right="0.75" top="0.49" bottom="1" header="0.37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1"/>
  <sheetViews>
    <sheetView tabSelected="1" topLeftCell="A4" zoomScaleNormal="100" workbookViewId="0">
      <selection activeCell="B25" sqref="B25"/>
    </sheetView>
  </sheetViews>
  <sheetFormatPr defaultRowHeight="15"/>
  <cols>
    <col min="2" max="2" width="25.7109375" customWidth="1"/>
    <col min="3" max="3" width="22.42578125" customWidth="1"/>
    <col min="4" max="4" width="34.85546875" customWidth="1"/>
  </cols>
  <sheetData>
    <row r="1" spans="1:15" ht="55.5" customHeight="1">
      <c r="A1" s="179" t="s">
        <v>22</v>
      </c>
      <c r="B1" s="179"/>
      <c r="C1" s="179"/>
      <c r="D1" s="179"/>
      <c r="E1" s="36"/>
      <c r="F1" s="36"/>
      <c r="G1" s="36"/>
      <c r="H1" s="36"/>
      <c r="I1" s="36"/>
      <c r="J1" s="36"/>
      <c r="K1" s="36"/>
    </row>
    <row r="2" spans="1:15" ht="102.75" customHeight="1">
      <c r="A2" s="180" t="s">
        <v>48</v>
      </c>
      <c r="B2" s="180"/>
      <c r="C2" s="180"/>
      <c r="D2" s="180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15.75" thickBot="1"/>
    <row r="4" spans="1:15" ht="15.75" thickBot="1">
      <c r="A4" s="43" t="s">
        <v>23</v>
      </c>
      <c r="B4" s="44" t="s">
        <v>24</v>
      </c>
      <c r="C4" s="45" t="s">
        <v>25</v>
      </c>
      <c r="D4" s="46" t="s">
        <v>26</v>
      </c>
    </row>
    <row r="5" spans="1:15">
      <c r="A5" s="82">
        <v>1</v>
      </c>
      <c r="B5" s="91" t="s">
        <v>62</v>
      </c>
      <c r="C5" s="47" t="s">
        <v>28</v>
      </c>
      <c r="D5" s="86">
        <v>14</v>
      </c>
    </row>
    <row r="6" spans="1:15">
      <c r="A6" s="33">
        <v>1</v>
      </c>
      <c r="B6" s="92" t="s">
        <v>63</v>
      </c>
      <c r="C6" s="47" t="s">
        <v>28</v>
      </c>
      <c r="D6" s="90">
        <v>14</v>
      </c>
    </row>
    <row r="7" spans="1:15">
      <c r="A7" s="41">
        <v>1</v>
      </c>
      <c r="B7" s="42" t="s">
        <v>64</v>
      </c>
      <c r="C7" s="85" t="s">
        <v>30</v>
      </c>
      <c r="D7" s="83">
        <v>14</v>
      </c>
    </row>
    <row r="8" spans="1:15">
      <c r="A8" s="41">
        <v>2</v>
      </c>
      <c r="B8" s="42" t="s">
        <v>65</v>
      </c>
      <c r="C8" s="47" t="s">
        <v>28</v>
      </c>
      <c r="D8" s="83">
        <v>12</v>
      </c>
    </row>
    <row r="9" spans="1:15">
      <c r="A9" s="41">
        <v>2</v>
      </c>
      <c r="B9" s="37" t="s">
        <v>66</v>
      </c>
      <c r="C9" s="47" t="s">
        <v>28</v>
      </c>
      <c r="D9" s="83">
        <v>12</v>
      </c>
    </row>
    <row r="10" spans="1:15">
      <c r="A10" s="41">
        <v>2</v>
      </c>
      <c r="B10" s="93" t="s">
        <v>10</v>
      </c>
      <c r="C10" s="32" t="s">
        <v>27</v>
      </c>
      <c r="D10" s="83">
        <v>12</v>
      </c>
    </row>
    <row r="11" spans="1:15">
      <c r="A11" s="33">
        <v>2</v>
      </c>
      <c r="B11" s="38" t="s">
        <v>67</v>
      </c>
      <c r="C11" s="32" t="s">
        <v>28</v>
      </c>
      <c r="D11" s="55">
        <v>12</v>
      </c>
    </row>
    <row r="12" spans="1:15">
      <c r="A12" s="33">
        <v>3</v>
      </c>
      <c r="B12" s="87" t="s">
        <v>68</v>
      </c>
      <c r="C12" s="32" t="s">
        <v>28</v>
      </c>
      <c r="D12" s="55">
        <v>11</v>
      </c>
    </row>
    <row r="13" spans="1:15">
      <c r="A13" s="33">
        <v>3</v>
      </c>
      <c r="B13" s="38" t="s">
        <v>69</v>
      </c>
      <c r="C13" s="32" t="s">
        <v>28</v>
      </c>
      <c r="D13" s="55">
        <v>11</v>
      </c>
    </row>
    <row r="14" spans="1:15">
      <c r="A14" s="33">
        <v>3</v>
      </c>
      <c r="B14" s="38" t="s">
        <v>70</v>
      </c>
      <c r="C14" s="32" t="s">
        <v>28</v>
      </c>
      <c r="D14" s="55">
        <v>11</v>
      </c>
    </row>
    <row r="15" spans="1:15">
      <c r="A15" s="33">
        <v>4</v>
      </c>
      <c r="B15" s="37" t="s">
        <v>71</v>
      </c>
      <c r="C15" s="32" t="s">
        <v>84</v>
      </c>
      <c r="D15" s="55">
        <v>10</v>
      </c>
    </row>
    <row r="16" spans="1:15">
      <c r="A16" s="33">
        <v>4</v>
      </c>
      <c r="B16" s="37" t="s">
        <v>72</v>
      </c>
      <c r="C16" s="32" t="s">
        <v>84</v>
      </c>
      <c r="D16" s="55">
        <v>10</v>
      </c>
    </row>
    <row r="17" spans="1:4">
      <c r="A17" s="33">
        <v>4</v>
      </c>
      <c r="B17" s="37" t="s">
        <v>13</v>
      </c>
      <c r="C17" s="32" t="s">
        <v>28</v>
      </c>
      <c r="D17" s="55">
        <v>10</v>
      </c>
    </row>
    <row r="18" spans="1:4">
      <c r="A18" s="33">
        <v>5</v>
      </c>
      <c r="B18" s="37" t="s">
        <v>11</v>
      </c>
      <c r="C18" s="32" t="s">
        <v>28</v>
      </c>
      <c r="D18" s="55">
        <v>9</v>
      </c>
    </row>
    <row r="19" spans="1:4">
      <c r="A19" s="33">
        <v>5</v>
      </c>
      <c r="B19" s="37" t="s">
        <v>18</v>
      </c>
      <c r="C19" s="32" t="s">
        <v>28</v>
      </c>
      <c r="D19" s="55">
        <v>9</v>
      </c>
    </row>
    <row r="20" spans="1:4">
      <c r="A20" s="33">
        <v>5</v>
      </c>
      <c r="B20" s="37" t="s">
        <v>15</v>
      </c>
      <c r="C20" s="32" t="s">
        <v>28</v>
      </c>
      <c r="D20" s="55">
        <v>9</v>
      </c>
    </row>
    <row r="21" spans="1:4">
      <c r="A21" s="33">
        <v>6</v>
      </c>
      <c r="B21" s="37" t="s">
        <v>74</v>
      </c>
      <c r="C21" s="32" t="s">
        <v>28</v>
      </c>
      <c r="D21" s="55">
        <v>8</v>
      </c>
    </row>
    <row r="22" spans="1:4">
      <c r="A22" s="33">
        <v>6</v>
      </c>
      <c r="B22" s="37" t="s">
        <v>75</v>
      </c>
      <c r="C22" s="32" t="s">
        <v>28</v>
      </c>
      <c r="D22" s="55">
        <v>8</v>
      </c>
    </row>
    <row r="23" spans="1:4">
      <c r="A23" s="33">
        <v>6</v>
      </c>
      <c r="B23" s="39" t="s">
        <v>76</v>
      </c>
      <c r="C23" s="32" t="s">
        <v>28</v>
      </c>
      <c r="D23" s="55">
        <v>8</v>
      </c>
    </row>
    <row r="24" spans="1:4">
      <c r="A24" s="33">
        <v>7</v>
      </c>
      <c r="B24" s="39" t="s">
        <v>14</v>
      </c>
      <c r="C24" s="32" t="s">
        <v>28</v>
      </c>
      <c r="D24" s="55">
        <v>7</v>
      </c>
    </row>
    <row r="25" spans="1:4">
      <c r="A25" s="33">
        <v>7</v>
      </c>
      <c r="B25" s="88" t="s">
        <v>104</v>
      </c>
      <c r="C25" s="32" t="s">
        <v>28</v>
      </c>
      <c r="D25" s="89">
        <v>7</v>
      </c>
    </row>
    <row r="26" spans="1:4">
      <c r="A26" s="33">
        <v>7</v>
      </c>
      <c r="B26" s="88" t="s">
        <v>77</v>
      </c>
      <c r="C26" s="32" t="s">
        <v>28</v>
      </c>
      <c r="D26" s="89">
        <v>7</v>
      </c>
    </row>
    <row r="27" spans="1:4">
      <c r="A27" s="49">
        <v>8</v>
      </c>
      <c r="B27" s="88" t="s">
        <v>12</v>
      </c>
      <c r="C27" s="32" t="s">
        <v>28</v>
      </c>
      <c r="D27" s="89">
        <v>6</v>
      </c>
    </row>
    <row r="28" spans="1:4">
      <c r="A28" s="49">
        <v>8</v>
      </c>
      <c r="B28" s="88" t="s">
        <v>32</v>
      </c>
      <c r="C28" s="32" t="s">
        <v>28</v>
      </c>
      <c r="D28" s="89">
        <v>6</v>
      </c>
    </row>
    <row r="29" spans="1:4">
      <c r="A29" s="49">
        <v>8</v>
      </c>
      <c r="B29" s="88" t="s">
        <v>78</v>
      </c>
      <c r="C29" s="32" t="s">
        <v>28</v>
      </c>
      <c r="D29" s="89">
        <v>6</v>
      </c>
    </row>
    <row r="30" spans="1:4">
      <c r="A30" s="49">
        <v>9</v>
      </c>
      <c r="B30" s="88" t="s">
        <v>79</v>
      </c>
      <c r="C30" s="32" t="s">
        <v>84</v>
      </c>
      <c r="D30" s="89">
        <v>5</v>
      </c>
    </row>
    <row r="31" spans="1:4">
      <c r="A31" s="49">
        <v>9</v>
      </c>
      <c r="B31" s="88" t="s">
        <v>80</v>
      </c>
      <c r="C31" s="32" t="s">
        <v>84</v>
      </c>
      <c r="D31" s="89">
        <v>5</v>
      </c>
    </row>
    <row r="32" spans="1:4">
      <c r="A32" s="49">
        <v>9</v>
      </c>
      <c r="B32" s="88" t="s">
        <v>73</v>
      </c>
      <c r="C32" s="32" t="s">
        <v>84</v>
      </c>
      <c r="D32" s="89">
        <v>5</v>
      </c>
    </row>
    <row r="33" spans="1:7">
      <c r="A33" s="49">
        <v>10</v>
      </c>
      <c r="B33" s="88" t="s">
        <v>81</v>
      </c>
      <c r="C33" s="32" t="s">
        <v>28</v>
      </c>
      <c r="D33" s="89">
        <v>4</v>
      </c>
    </row>
    <row r="34" spans="1:7">
      <c r="A34" s="49">
        <v>10</v>
      </c>
      <c r="B34" s="88" t="s">
        <v>82</v>
      </c>
      <c r="C34" s="32" t="s">
        <v>28</v>
      </c>
      <c r="D34" s="89">
        <v>4</v>
      </c>
    </row>
    <row r="35" spans="1:7" ht="15.75" thickBot="1">
      <c r="A35" s="31">
        <v>10</v>
      </c>
      <c r="B35" s="40" t="s">
        <v>83</v>
      </c>
      <c r="C35" s="58" t="s">
        <v>28</v>
      </c>
      <c r="D35" s="56">
        <v>4</v>
      </c>
    </row>
    <row r="37" spans="1:7" ht="21">
      <c r="A37" s="29"/>
      <c r="B37" s="29"/>
      <c r="C37" s="29"/>
      <c r="D37" s="29"/>
      <c r="E37" s="29"/>
      <c r="F37" s="29"/>
      <c r="G37" s="28"/>
    </row>
    <row r="38" spans="1:7" ht="19.5" customHeight="1">
      <c r="A38" s="29" t="s">
        <v>29</v>
      </c>
      <c r="B38" s="29"/>
      <c r="C38" s="29"/>
      <c r="D38" s="29"/>
      <c r="E38" s="29"/>
      <c r="F38" s="29"/>
      <c r="G38" s="28"/>
    </row>
    <row r="39" spans="1:7" ht="15" customHeight="1">
      <c r="A39" s="29"/>
      <c r="B39" s="29"/>
      <c r="C39" s="29"/>
      <c r="D39" s="29"/>
      <c r="E39" s="29"/>
      <c r="F39" s="29"/>
      <c r="G39" s="28"/>
    </row>
    <row r="40" spans="1:7" ht="21">
      <c r="A40" s="29"/>
      <c r="B40" s="29"/>
      <c r="C40" s="29"/>
      <c r="D40" s="29"/>
      <c r="E40" s="29"/>
      <c r="F40" s="29"/>
      <c r="G40" s="28"/>
    </row>
    <row r="41" spans="1:7" ht="21">
      <c r="A41" s="29" t="s">
        <v>31</v>
      </c>
      <c r="B41" s="29"/>
      <c r="C41" s="29"/>
      <c r="D41" s="29"/>
      <c r="E41" s="29"/>
      <c r="F41" s="29"/>
      <c r="G41" s="28"/>
    </row>
  </sheetData>
  <mergeCells count="2">
    <mergeCell ref="A1:D1"/>
    <mergeCell ref="A2:D2"/>
  </mergeCells>
  <phoneticPr fontId="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"/>
  <sheetViews>
    <sheetView zoomScaleNormal="100" workbookViewId="0">
      <selection activeCell="I32" sqref="I32"/>
    </sheetView>
  </sheetViews>
  <sheetFormatPr defaultRowHeight="12.75"/>
  <cols>
    <col min="1" max="1" width="4.7109375" style="94" customWidth="1"/>
    <col min="2" max="2" width="25.5703125" style="94" customWidth="1"/>
    <col min="3" max="22" width="3.7109375" style="94" customWidth="1"/>
    <col min="23" max="23" width="7.85546875" style="94" customWidth="1"/>
    <col min="24" max="24" width="8.42578125" style="94" customWidth="1"/>
    <col min="25" max="25" width="8.28515625" style="94" customWidth="1"/>
    <col min="26" max="16384" width="9.140625" style="94"/>
  </cols>
  <sheetData>
    <row r="1" spans="1:26" ht="25.5">
      <c r="B1" s="155" t="s">
        <v>85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</row>
    <row r="2" spans="1:26" ht="50.25" customHeight="1" thickBot="1">
      <c r="B2" s="156" t="s">
        <v>99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95"/>
    </row>
    <row r="3" spans="1:26" ht="13.5" thickBot="1">
      <c r="A3" s="174" t="s">
        <v>86</v>
      </c>
      <c r="B3" s="176" t="s">
        <v>24</v>
      </c>
      <c r="C3" s="162" t="s">
        <v>87</v>
      </c>
      <c r="D3" s="160"/>
      <c r="E3" s="160"/>
      <c r="F3" s="163"/>
      <c r="G3" s="162" t="s">
        <v>88</v>
      </c>
      <c r="H3" s="160"/>
      <c r="I3" s="160"/>
      <c r="J3" s="163"/>
      <c r="K3" s="162" t="s">
        <v>89</v>
      </c>
      <c r="L3" s="160"/>
      <c r="M3" s="160"/>
      <c r="N3" s="163"/>
      <c r="O3" s="162" t="s">
        <v>90</v>
      </c>
      <c r="P3" s="160"/>
      <c r="Q3" s="160"/>
      <c r="R3" s="163"/>
      <c r="S3" s="162" t="s">
        <v>91</v>
      </c>
      <c r="T3" s="160"/>
      <c r="U3" s="160"/>
      <c r="V3" s="163"/>
      <c r="W3" s="177" t="s">
        <v>92</v>
      </c>
      <c r="X3" s="151" t="s">
        <v>93</v>
      </c>
      <c r="Y3" s="153" t="s">
        <v>23</v>
      </c>
      <c r="Z3" s="170"/>
    </row>
    <row r="4" spans="1:26" ht="13.5" thickBot="1">
      <c r="A4" s="175"/>
      <c r="B4" s="176"/>
      <c r="C4" s="125" t="s">
        <v>94</v>
      </c>
      <c r="D4" s="99" t="s">
        <v>95</v>
      </c>
      <c r="E4" s="99" t="s">
        <v>96</v>
      </c>
      <c r="F4" s="126" t="s">
        <v>97</v>
      </c>
      <c r="G4" s="125" t="s">
        <v>94</v>
      </c>
      <c r="H4" s="99" t="s">
        <v>95</v>
      </c>
      <c r="I4" s="99" t="s">
        <v>96</v>
      </c>
      <c r="J4" s="126" t="s">
        <v>97</v>
      </c>
      <c r="K4" s="125" t="s">
        <v>94</v>
      </c>
      <c r="L4" s="99" t="s">
        <v>95</v>
      </c>
      <c r="M4" s="99" t="s">
        <v>96</v>
      </c>
      <c r="N4" s="126" t="s">
        <v>97</v>
      </c>
      <c r="O4" s="125" t="s">
        <v>94</v>
      </c>
      <c r="P4" s="99" t="s">
        <v>95</v>
      </c>
      <c r="Q4" s="99" t="s">
        <v>96</v>
      </c>
      <c r="R4" s="126" t="s">
        <v>97</v>
      </c>
      <c r="S4" s="125" t="s">
        <v>94</v>
      </c>
      <c r="T4" s="99" t="s">
        <v>95</v>
      </c>
      <c r="U4" s="99" t="s">
        <v>96</v>
      </c>
      <c r="V4" s="126" t="s">
        <v>97</v>
      </c>
      <c r="W4" s="178"/>
      <c r="X4" s="168"/>
      <c r="Y4" s="169"/>
      <c r="Z4" s="170"/>
    </row>
    <row r="5" spans="1:26" ht="13.5" thickBot="1">
      <c r="A5" s="148">
        <v>1</v>
      </c>
      <c r="B5" s="167" t="s">
        <v>32</v>
      </c>
      <c r="C5" s="119">
        <v>3</v>
      </c>
      <c r="D5" s="100">
        <v>0</v>
      </c>
      <c r="E5" s="100">
        <v>0</v>
      </c>
      <c r="F5" s="120">
        <v>0</v>
      </c>
      <c r="G5" s="119">
        <v>0</v>
      </c>
      <c r="H5" s="100">
        <v>0</v>
      </c>
      <c r="I5" s="100">
        <v>0</v>
      </c>
      <c r="J5" s="120">
        <v>0</v>
      </c>
      <c r="K5" s="119">
        <v>0</v>
      </c>
      <c r="L5" s="100">
        <v>0</v>
      </c>
      <c r="M5" s="100">
        <v>3</v>
      </c>
      <c r="N5" s="120">
        <v>0</v>
      </c>
      <c r="O5" s="119">
        <v>0</v>
      </c>
      <c r="P5" s="100">
        <v>0</v>
      </c>
      <c r="Q5" s="100">
        <v>0</v>
      </c>
      <c r="R5" s="120">
        <v>0</v>
      </c>
      <c r="S5" s="119">
        <v>3</v>
      </c>
      <c r="T5" s="100">
        <v>0</v>
      </c>
      <c r="U5" s="100">
        <v>0</v>
      </c>
      <c r="V5" s="120">
        <v>0</v>
      </c>
      <c r="W5" s="129">
        <f t="shared" ref="W5:W10" si="0">SUM(C5:V5)</f>
        <v>9</v>
      </c>
      <c r="X5" s="149">
        <f>SUM(W5:W6)</f>
        <v>15</v>
      </c>
      <c r="Y5" s="150">
        <v>2</v>
      </c>
      <c r="Z5" s="166"/>
    </row>
    <row r="6" spans="1:26" ht="13.5" thickBot="1">
      <c r="A6" s="171"/>
      <c r="B6" s="167"/>
      <c r="C6" s="127">
        <v>0</v>
      </c>
      <c r="D6" s="124">
        <v>0</v>
      </c>
      <c r="E6" s="124">
        <v>0</v>
      </c>
      <c r="F6" s="128">
        <v>0</v>
      </c>
      <c r="G6" s="127">
        <v>3</v>
      </c>
      <c r="H6" s="124">
        <v>0</v>
      </c>
      <c r="I6" s="124">
        <v>3</v>
      </c>
      <c r="J6" s="128">
        <v>0</v>
      </c>
      <c r="K6" s="127">
        <v>0</v>
      </c>
      <c r="L6" s="124">
        <v>0</v>
      </c>
      <c r="M6" s="124">
        <v>0</v>
      </c>
      <c r="N6" s="128">
        <v>0</v>
      </c>
      <c r="O6" s="127">
        <v>0</v>
      </c>
      <c r="P6" s="124">
        <v>0</v>
      </c>
      <c r="Q6" s="124">
        <v>0</v>
      </c>
      <c r="R6" s="128">
        <v>0</v>
      </c>
      <c r="S6" s="127">
        <v>0</v>
      </c>
      <c r="T6" s="124">
        <v>0</v>
      </c>
      <c r="U6" s="124">
        <v>0</v>
      </c>
      <c r="V6" s="128">
        <v>0</v>
      </c>
      <c r="W6" s="130">
        <f t="shared" si="0"/>
        <v>6</v>
      </c>
      <c r="X6" s="172"/>
      <c r="Y6" s="173"/>
      <c r="Z6" s="166"/>
    </row>
    <row r="7" spans="1:26" ht="13.5" thickBot="1">
      <c r="A7" s="148">
        <v>2</v>
      </c>
      <c r="B7" s="167" t="s">
        <v>72</v>
      </c>
      <c r="C7" s="119">
        <v>5</v>
      </c>
      <c r="D7" s="100">
        <v>0</v>
      </c>
      <c r="E7" s="100">
        <v>0</v>
      </c>
      <c r="F7" s="120">
        <v>0</v>
      </c>
      <c r="G7" s="119">
        <v>0</v>
      </c>
      <c r="H7" s="100">
        <v>5</v>
      </c>
      <c r="I7" s="100">
        <v>1</v>
      </c>
      <c r="J7" s="120">
        <v>0</v>
      </c>
      <c r="K7" s="119">
        <v>3</v>
      </c>
      <c r="L7" s="100">
        <v>0</v>
      </c>
      <c r="M7" s="100">
        <v>0</v>
      </c>
      <c r="N7" s="120">
        <v>0</v>
      </c>
      <c r="O7" s="119">
        <v>0</v>
      </c>
      <c r="P7" s="100">
        <v>0</v>
      </c>
      <c r="Q7" s="100">
        <v>0</v>
      </c>
      <c r="R7" s="120">
        <v>0</v>
      </c>
      <c r="S7" s="119">
        <v>0</v>
      </c>
      <c r="T7" s="100">
        <v>0</v>
      </c>
      <c r="U7" s="100">
        <v>0</v>
      </c>
      <c r="V7" s="120">
        <v>0</v>
      </c>
      <c r="W7" s="129">
        <f t="shared" si="0"/>
        <v>14</v>
      </c>
      <c r="X7" s="149">
        <f>SUM(W7:W8)</f>
        <v>19</v>
      </c>
      <c r="Y7" s="150">
        <v>1</v>
      </c>
      <c r="Z7" s="166"/>
    </row>
    <row r="8" spans="1:26" ht="13.5" thickBot="1">
      <c r="A8" s="145"/>
      <c r="B8" s="167"/>
      <c r="C8" s="115">
        <v>0</v>
      </c>
      <c r="D8" s="96">
        <v>0</v>
      </c>
      <c r="E8" s="96">
        <v>0</v>
      </c>
      <c r="F8" s="116">
        <v>0</v>
      </c>
      <c r="G8" s="115">
        <v>0</v>
      </c>
      <c r="H8" s="96">
        <v>0</v>
      </c>
      <c r="I8" s="96">
        <v>0</v>
      </c>
      <c r="J8" s="116">
        <v>0</v>
      </c>
      <c r="K8" s="115">
        <v>0</v>
      </c>
      <c r="L8" s="96">
        <v>0</v>
      </c>
      <c r="M8" s="96">
        <v>0</v>
      </c>
      <c r="N8" s="116">
        <v>0</v>
      </c>
      <c r="O8" s="115">
        <v>0</v>
      </c>
      <c r="P8" s="96">
        <v>0</v>
      </c>
      <c r="Q8" s="96">
        <v>0</v>
      </c>
      <c r="R8" s="116">
        <v>0</v>
      </c>
      <c r="S8" s="115">
        <v>0</v>
      </c>
      <c r="T8" s="96">
        <v>5</v>
      </c>
      <c r="U8" s="96">
        <v>0</v>
      </c>
      <c r="V8" s="116">
        <v>0</v>
      </c>
      <c r="W8" s="131">
        <f t="shared" si="0"/>
        <v>5</v>
      </c>
      <c r="X8" s="140"/>
      <c r="Y8" s="147"/>
      <c r="Z8" s="166"/>
    </row>
    <row r="9" spans="1:26" ht="13.5" thickBot="1">
      <c r="A9" s="144">
        <v>3</v>
      </c>
      <c r="B9" s="167" t="s">
        <v>18</v>
      </c>
      <c r="C9" s="113">
        <v>3</v>
      </c>
      <c r="D9" s="101">
        <v>0</v>
      </c>
      <c r="E9" s="101">
        <v>0</v>
      </c>
      <c r="F9" s="114">
        <v>0</v>
      </c>
      <c r="G9" s="113">
        <v>1</v>
      </c>
      <c r="H9" s="101">
        <v>0</v>
      </c>
      <c r="I9" s="101">
        <v>0</v>
      </c>
      <c r="J9" s="114">
        <v>0</v>
      </c>
      <c r="K9" s="113">
        <v>0</v>
      </c>
      <c r="L9" s="101">
        <v>0</v>
      </c>
      <c r="M9" s="101">
        <v>0</v>
      </c>
      <c r="N9" s="114">
        <v>0</v>
      </c>
      <c r="O9" s="113">
        <v>0</v>
      </c>
      <c r="P9" s="101">
        <v>0</v>
      </c>
      <c r="Q9" s="101">
        <v>0</v>
      </c>
      <c r="R9" s="114">
        <v>3</v>
      </c>
      <c r="S9" s="113">
        <v>0</v>
      </c>
      <c r="T9" s="101">
        <v>0</v>
      </c>
      <c r="U9" s="101">
        <v>0</v>
      </c>
      <c r="V9" s="114">
        <v>0</v>
      </c>
      <c r="W9" s="132">
        <f t="shared" si="0"/>
        <v>7</v>
      </c>
      <c r="X9" s="139">
        <f>SUM(W9:W10)</f>
        <v>7</v>
      </c>
      <c r="Y9" s="146">
        <v>3</v>
      </c>
      <c r="Z9" s="166"/>
    </row>
    <row r="10" spans="1:26" ht="13.5" thickBot="1">
      <c r="A10" s="145"/>
      <c r="B10" s="167"/>
      <c r="C10" s="115">
        <v>0</v>
      </c>
      <c r="D10" s="96">
        <v>0</v>
      </c>
      <c r="E10" s="96">
        <v>0</v>
      </c>
      <c r="F10" s="116">
        <v>0</v>
      </c>
      <c r="G10" s="115">
        <v>0</v>
      </c>
      <c r="H10" s="96">
        <v>0</v>
      </c>
      <c r="I10" s="96">
        <v>0</v>
      </c>
      <c r="J10" s="116">
        <v>0</v>
      </c>
      <c r="K10" s="115">
        <v>0</v>
      </c>
      <c r="L10" s="96">
        <v>0</v>
      </c>
      <c r="M10" s="96">
        <v>0</v>
      </c>
      <c r="N10" s="116">
        <v>0</v>
      </c>
      <c r="O10" s="115">
        <v>0</v>
      </c>
      <c r="P10" s="96">
        <v>0</v>
      </c>
      <c r="Q10" s="96">
        <v>0</v>
      </c>
      <c r="R10" s="116">
        <v>0</v>
      </c>
      <c r="S10" s="115">
        <v>0</v>
      </c>
      <c r="T10" s="96">
        <v>0</v>
      </c>
      <c r="U10" s="96">
        <v>0</v>
      </c>
      <c r="V10" s="116">
        <v>0</v>
      </c>
      <c r="W10" s="131">
        <f t="shared" si="0"/>
        <v>0</v>
      </c>
      <c r="X10" s="140"/>
      <c r="Y10" s="147"/>
      <c r="Z10" s="166"/>
    </row>
    <row r="14" spans="1:26" ht="18">
      <c r="C14" s="97" t="s">
        <v>98</v>
      </c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8"/>
      <c r="O14" s="98"/>
    </row>
    <row r="15" spans="1:26" ht="18"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8"/>
      <c r="O15" s="98"/>
    </row>
    <row r="16" spans="1:26" ht="18">
      <c r="C16" s="97" t="s">
        <v>101</v>
      </c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8"/>
      <c r="O16" s="98"/>
    </row>
  </sheetData>
  <mergeCells count="28">
    <mergeCell ref="B1:X1"/>
    <mergeCell ref="B2:X2"/>
    <mergeCell ref="A3:A4"/>
    <mergeCell ref="B3:B4"/>
    <mergeCell ref="C3:F3"/>
    <mergeCell ref="G3:J3"/>
    <mergeCell ref="K3:N3"/>
    <mergeCell ref="O3:R3"/>
    <mergeCell ref="S3:V3"/>
    <mergeCell ref="W3:W4"/>
    <mergeCell ref="X3:X4"/>
    <mergeCell ref="Y3:Y4"/>
    <mergeCell ref="Z3:Z4"/>
    <mergeCell ref="A5:A6"/>
    <mergeCell ref="X5:X6"/>
    <mergeCell ref="Y5:Y6"/>
    <mergeCell ref="Z5:Z6"/>
    <mergeCell ref="B5:B6"/>
    <mergeCell ref="Y7:Y8"/>
    <mergeCell ref="Z7:Z8"/>
    <mergeCell ref="A9:A10"/>
    <mergeCell ref="X9:X10"/>
    <mergeCell ref="Y9:Y10"/>
    <mergeCell ref="Z9:Z10"/>
    <mergeCell ref="B9:B10"/>
    <mergeCell ref="B7:B8"/>
    <mergeCell ref="A7:A8"/>
    <mergeCell ref="X7:X8"/>
  </mergeCells>
  <phoneticPr fontId="0" type="noConversion"/>
  <pageMargins left="0.75" right="0.75" top="0.49" bottom="1" header="0.37" footer="0.5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3"/>
  <sheetViews>
    <sheetView zoomScaleNormal="100" workbookViewId="0">
      <selection activeCell="L14" sqref="L14"/>
    </sheetView>
  </sheetViews>
  <sheetFormatPr defaultRowHeight="15"/>
  <cols>
    <col min="2" max="2" width="25.7109375" customWidth="1"/>
    <col min="3" max="3" width="22.42578125" customWidth="1"/>
    <col min="4" max="4" width="31.28515625" customWidth="1"/>
  </cols>
  <sheetData>
    <row r="1" spans="1:11" ht="54" customHeight="1">
      <c r="A1" s="179" t="s">
        <v>22</v>
      </c>
      <c r="B1" s="179"/>
      <c r="C1" s="179"/>
      <c r="D1" s="179"/>
      <c r="E1" s="36"/>
      <c r="F1" s="36"/>
      <c r="G1" s="36"/>
      <c r="H1" s="36"/>
      <c r="I1" s="36"/>
      <c r="J1" s="36"/>
      <c r="K1" s="36"/>
    </row>
    <row r="2" spans="1:11" ht="98.25" customHeight="1">
      <c r="A2" s="180" t="s">
        <v>102</v>
      </c>
      <c r="B2" s="180"/>
      <c r="C2" s="180"/>
      <c r="D2" s="180"/>
      <c r="E2" s="35"/>
      <c r="F2" s="35"/>
      <c r="G2" s="34"/>
      <c r="H2" s="34"/>
      <c r="I2" s="34"/>
      <c r="J2" s="34"/>
    </row>
    <row r="3" spans="1:11" ht="15.75" thickBot="1"/>
    <row r="4" spans="1:11" ht="15.75" thickBot="1">
      <c r="A4" s="43" t="s">
        <v>23</v>
      </c>
      <c r="B4" s="44" t="s">
        <v>24</v>
      </c>
      <c r="C4" s="45" t="s">
        <v>25</v>
      </c>
      <c r="D4" s="46" t="s">
        <v>26</v>
      </c>
    </row>
    <row r="5" spans="1:11">
      <c r="A5" s="41">
        <v>1</v>
      </c>
      <c r="B5" s="136" t="s">
        <v>12</v>
      </c>
      <c r="C5" s="32" t="s">
        <v>28</v>
      </c>
      <c r="D5" s="54">
        <v>20</v>
      </c>
      <c r="I5" s="135"/>
    </row>
    <row r="6" spans="1:11">
      <c r="A6" s="33">
        <v>2</v>
      </c>
      <c r="B6" s="137" t="s">
        <v>13</v>
      </c>
      <c r="C6" s="32" t="s">
        <v>28</v>
      </c>
      <c r="D6" s="55">
        <v>17</v>
      </c>
    </row>
    <row r="7" spans="1:11">
      <c r="A7" s="33">
        <v>3</v>
      </c>
      <c r="B7" s="137" t="s">
        <v>82</v>
      </c>
      <c r="C7" s="32" t="s">
        <v>28</v>
      </c>
      <c r="D7" s="55">
        <v>15</v>
      </c>
      <c r="I7" s="135"/>
    </row>
    <row r="8" spans="1:11">
      <c r="A8" s="33">
        <v>4</v>
      </c>
      <c r="B8" s="137" t="s">
        <v>66</v>
      </c>
      <c r="C8" s="32" t="s">
        <v>28</v>
      </c>
      <c r="D8" s="55">
        <v>14</v>
      </c>
    </row>
    <row r="9" spans="1:11">
      <c r="A9" s="49">
        <v>5</v>
      </c>
      <c r="B9" s="137" t="s">
        <v>10</v>
      </c>
      <c r="C9" s="32" t="s">
        <v>27</v>
      </c>
      <c r="D9" s="55">
        <v>13</v>
      </c>
      <c r="I9" s="135"/>
    </row>
    <row r="10" spans="1:11">
      <c r="A10" s="33">
        <v>6</v>
      </c>
      <c r="B10" s="137" t="s">
        <v>83</v>
      </c>
      <c r="C10" s="32" t="s">
        <v>28</v>
      </c>
      <c r="D10" s="55">
        <v>12</v>
      </c>
    </row>
    <row r="11" spans="1:11">
      <c r="A11" s="49">
        <v>7</v>
      </c>
      <c r="B11" s="137" t="s">
        <v>81</v>
      </c>
      <c r="C11" s="32" t="s">
        <v>28</v>
      </c>
      <c r="D11" s="89">
        <v>11</v>
      </c>
      <c r="I11" s="135"/>
    </row>
    <row r="12" spans="1:11">
      <c r="A12" s="49">
        <v>8</v>
      </c>
      <c r="B12" s="137" t="s">
        <v>11</v>
      </c>
      <c r="C12" s="32" t="s">
        <v>28</v>
      </c>
      <c r="D12" s="89">
        <v>10</v>
      </c>
    </row>
    <row r="13" spans="1:11">
      <c r="A13" s="49">
        <v>9</v>
      </c>
      <c r="B13" s="137" t="s">
        <v>79</v>
      </c>
      <c r="C13" s="84" t="s">
        <v>84</v>
      </c>
      <c r="D13" s="89">
        <v>9</v>
      </c>
      <c r="I13" s="135"/>
    </row>
    <row r="14" spans="1:11" ht="15.75" thickBot="1">
      <c r="A14" s="50">
        <v>10</v>
      </c>
      <c r="B14" s="138" t="s">
        <v>71</v>
      </c>
      <c r="C14" s="30" t="s">
        <v>84</v>
      </c>
      <c r="D14" s="56">
        <v>8</v>
      </c>
    </row>
    <row r="15" spans="1:11">
      <c r="A15" s="51"/>
      <c r="B15" s="48"/>
      <c r="C15" s="52"/>
      <c r="D15" s="53"/>
      <c r="I15" s="135"/>
    </row>
    <row r="16" spans="1:11" ht="21">
      <c r="A16" s="29"/>
      <c r="B16" s="29"/>
      <c r="C16" s="29"/>
      <c r="D16" s="29"/>
      <c r="E16" s="29"/>
      <c r="F16" s="29"/>
      <c r="G16" s="28"/>
    </row>
    <row r="17" spans="1:9" ht="19.5" customHeight="1">
      <c r="A17" s="29" t="s">
        <v>29</v>
      </c>
      <c r="B17" s="29"/>
      <c r="C17" s="29"/>
      <c r="D17" s="29"/>
      <c r="E17" s="29"/>
      <c r="F17" s="29"/>
      <c r="G17" s="28"/>
      <c r="I17" s="135"/>
    </row>
    <row r="18" spans="1:9" ht="15" customHeight="1">
      <c r="A18" s="29"/>
      <c r="B18" s="29"/>
      <c r="C18" s="29"/>
      <c r="D18" s="29"/>
      <c r="E18" s="29"/>
      <c r="F18" s="29"/>
      <c r="G18" s="28"/>
    </row>
    <row r="19" spans="1:9" ht="21">
      <c r="A19" s="29"/>
      <c r="B19" s="29"/>
      <c r="C19" s="29"/>
      <c r="D19" s="29"/>
      <c r="E19" s="29"/>
      <c r="F19" s="29"/>
      <c r="G19" s="28"/>
      <c r="I19" s="135"/>
    </row>
    <row r="20" spans="1:9" ht="21">
      <c r="A20" s="29" t="s">
        <v>31</v>
      </c>
      <c r="B20" s="29"/>
      <c r="C20" s="29"/>
      <c r="D20" s="29"/>
      <c r="E20" s="29"/>
      <c r="F20" s="29"/>
      <c r="G20" s="28"/>
    </row>
    <row r="21" spans="1:9">
      <c r="I21" s="135"/>
    </row>
    <row r="23" spans="1:9">
      <c r="I23" s="135"/>
    </row>
  </sheetData>
  <mergeCells count="2">
    <mergeCell ref="A1:D1"/>
    <mergeCell ref="A2:D2"/>
  </mergeCells>
  <phoneticPr fontId="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3"/>
  <sheetViews>
    <sheetView zoomScaleNormal="100" workbookViewId="0">
      <selection activeCell="M15" sqref="M15"/>
    </sheetView>
  </sheetViews>
  <sheetFormatPr defaultRowHeight="15"/>
  <cols>
    <col min="2" max="2" width="25.7109375" customWidth="1"/>
    <col min="3" max="3" width="22.42578125" customWidth="1"/>
    <col min="4" max="4" width="31.28515625" customWidth="1"/>
  </cols>
  <sheetData>
    <row r="1" spans="1:11" ht="54" customHeight="1">
      <c r="A1" s="179" t="s">
        <v>22</v>
      </c>
      <c r="B1" s="179"/>
      <c r="C1" s="179"/>
      <c r="D1" s="179"/>
      <c r="E1" s="36"/>
      <c r="F1" s="36"/>
      <c r="G1" s="36"/>
      <c r="H1" s="36"/>
      <c r="I1" s="36"/>
      <c r="J1" s="36"/>
      <c r="K1" s="36"/>
    </row>
    <row r="2" spans="1:11" ht="98.25" customHeight="1">
      <c r="A2" s="180" t="s">
        <v>103</v>
      </c>
      <c r="B2" s="180"/>
      <c r="C2" s="180"/>
      <c r="D2" s="180"/>
      <c r="E2" s="35"/>
      <c r="F2" s="35"/>
      <c r="G2" s="34"/>
      <c r="H2" s="34"/>
      <c r="I2" s="34"/>
      <c r="J2" s="34"/>
    </row>
    <row r="3" spans="1:11" ht="15.75" thickBot="1"/>
    <row r="4" spans="1:11" ht="15.75" thickBot="1">
      <c r="A4" s="43" t="s">
        <v>23</v>
      </c>
      <c r="B4" s="44" t="s">
        <v>24</v>
      </c>
      <c r="C4" s="45" t="s">
        <v>25</v>
      </c>
      <c r="D4" s="46" t="s">
        <v>26</v>
      </c>
    </row>
    <row r="5" spans="1:11">
      <c r="A5" s="41">
        <v>1</v>
      </c>
      <c r="B5" s="57" t="s">
        <v>72</v>
      </c>
      <c r="C5" s="133" t="s">
        <v>84</v>
      </c>
      <c r="D5" s="134">
        <v>20</v>
      </c>
    </row>
    <row r="6" spans="1:11">
      <c r="A6" s="33">
        <v>2</v>
      </c>
      <c r="B6" s="37" t="s">
        <v>32</v>
      </c>
      <c r="C6" s="32" t="s">
        <v>28</v>
      </c>
      <c r="D6" s="55">
        <v>17</v>
      </c>
    </row>
    <row r="7" spans="1:11" ht="15.75" thickBot="1">
      <c r="A7" s="31">
        <v>3</v>
      </c>
      <c r="B7" s="40" t="s">
        <v>18</v>
      </c>
      <c r="C7" s="30" t="s">
        <v>28</v>
      </c>
      <c r="D7" s="56">
        <v>15</v>
      </c>
    </row>
    <row r="8" spans="1:11">
      <c r="A8" s="51"/>
      <c r="B8" s="48"/>
      <c r="C8" s="52"/>
      <c r="D8" s="53"/>
    </row>
    <row r="9" spans="1:11" ht="21">
      <c r="A9" s="29"/>
      <c r="B9" s="29"/>
      <c r="C9" s="29"/>
      <c r="D9" s="29"/>
      <c r="E9" s="29"/>
      <c r="F9" s="29"/>
      <c r="G9" s="28"/>
    </row>
    <row r="10" spans="1:11" ht="19.5" customHeight="1">
      <c r="A10" s="29" t="s">
        <v>29</v>
      </c>
      <c r="B10" s="29"/>
      <c r="C10" s="29"/>
      <c r="D10" s="29"/>
      <c r="E10" s="29"/>
      <c r="F10" s="29"/>
      <c r="G10" s="28"/>
    </row>
    <row r="11" spans="1:11" ht="15" customHeight="1">
      <c r="A11" s="29"/>
      <c r="B11" s="29"/>
      <c r="C11" s="29"/>
      <c r="D11" s="29"/>
      <c r="E11" s="29"/>
      <c r="F11" s="29"/>
      <c r="G11" s="28"/>
    </row>
    <row r="12" spans="1:11" ht="21">
      <c r="A12" s="29"/>
      <c r="B12" s="29"/>
      <c r="C12" s="29"/>
      <c r="D12" s="29"/>
      <c r="E12" s="29"/>
      <c r="F12" s="29"/>
      <c r="G12" s="28"/>
    </row>
    <row r="13" spans="1:11" ht="21">
      <c r="A13" s="29" t="s">
        <v>31</v>
      </c>
      <c r="B13" s="29"/>
      <c r="C13" s="29"/>
      <c r="D13" s="29"/>
      <c r="E13" s="29"/>
      <c r="F13" s="29"/>
      <c r="G13" s="28"/>
    </row>
  </sheetData>
  <mergeCells count="2">
    <mergeCell ref="A1:D1"/>
    <mergeCell ref="A2:D2"/>
  </mergeCells>
  <phoneticPr fontId="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G48" sqref="G48"/>
    </sheetView>
  </sheetViews>
  <sheetFormatPr defaultRowHeight="15"/>
  <cols>
    <col min="1" max="1" width="4" style="22" customWidth="1"/>
    <col min="2" max="2" width="10.28515625" customWidth="1"/>
    <col min="3" max="10" width="16.140625" customWidth="1"/>
    <col min="11" max="12" width="10.28515625" customWidth="1"/>
    <col min="13" max="13" width="10.28515625" style="25" customWidth="1"/>
    <col min="14" max="15" width="10.28515625" customWidth="1"/>
  </cols>
  <sheetData>
    <row r="1" spans="2:16" ht="54" customHeight="1">
      <c r="B1" s="210" t="s">
        <v>46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35"/>
      <c r="O1" s="35"/>
      <c r="P1" s="35"/>
    </row>
    <row r="2" spans="2:16" ht="21" thickBot="1">
      <c r="B2" s="69" t="s">
        <v>34</v>
      </c>
      <c r="M2"/>
    </row>
    <row r="3" spans="2:16" ht="30" customHeight="1" thickBot="1">
      <c r="B3" s="60"/>
      <c r="C3" s="190" t="s">
        <v>0</v>
      </c>
      <c r="D3" s="191"/>
      <c r="E3" s="192"/>
      <c r="F3" s="1">
        <v>1</v>
      </c>
      <c r="G3" s="1">
        <v>2</v>
      </c>
      <c r="H3" s="1">
        <v>3</v>
      </c>
      <c r="I3" s="2">
        <v>4</v>
      </c>
      <c r="J3" s="2">
        <v>5</v>
      </c>
      <c r="K3" s="60" t="s">
        <v>1</v>
      </c>
      <c r="L3" s="1" t="s">
        <v>2</v>
      </c>
      <c r="M3" s="3" t="s">
        <v>3</v>
      </c>
    </row>
    <row r="4" spans="2:16" ht="24" customHeight="1">
      <c r="B4" s="193">
        <v>1</v>
      </c>
      <c r="C4" s="194" t="s">
        <v>35</v>
      </c>
      <c r="D4" s="195"/>
      <c r="E4" s="196"/>
      <c r="F4" s="4" t="s">
        <v>33</v>
      </c>
      <c r="G4" s="5" t="str">
        <f ca="1">INDIRECT(ADDRESS(23,6))&amp;":"&amp;INDIRECT(ADDRESS(23,7))</f>
        <v>13:4</v>
      </c>
      <c r="H4" s="5" t="str">
        <f ca="1">INDIRECT(ADDRESS(26,7))&amp;":"&amp;INDIRECT(ADDRESS(26,6))</f>
        <v>9:7</v>
      </c>
      <c r="I4" s="5" t="str">
        <f ca="1">INDIRECT(ADDRESS(30,6))&amp;":"&amp;INDIRECT(ADDRESS(30,7))</f>
        <v>9:4</v>
      </c>
      <c r="J4" s="6" t="str">
        <f ca="1">INDIRECT(ADDRESS(35,7))&amp;":"&amp;INDIRECT(ADDRESS(35,6))</f>
        <v>11:6</v>
      </c>
      <c r="K4" s="197">
        <f ca="1">IF(COUNT(F5:J5)=0,"",COUNTIF(F5:J5,"&gt;0")+0.5*COUNTIF(F5:J5,0))</f>
        <v>4</v>
      </c>
      <c r="L4" s="7"/>
      <c r="M4" s="198">
        <v>1</v>
      </c>
    </row>
    <row r="5" spans="2:16" ht="24" customHeight="1">
      <c r="B5" s="184"/>
      <c r="C5" s="185"/>
      <c r="D5" s="186"/>
      <c r="E5" s="187"/>
      <c r="F5" s="8" t="s">
        <v>33</v>
      </c>
      <c r="G5" s="9">
        <f ca="1">IF(LEN(INDIRECT(ADDRESS(ROW()-1, COLUMN())))=1,"",INDIRECT(ADDRESS(23,6))-INDIRECT(ADDRESS(23,7)))</f>
        <v>9</v>
      </c>
      <c r="H5" s="9">
        <f ca="1">IF(LEN(INDIRECT(ADDRESS(ROW()-1, COLUMN())))=1,"",INDIRECT(ADDRESS(26,7))-INDIRECT(ADDRESS(26,6)))</f>
        <v>2</v>
      </c>
      <c r="I5" s="9">
        <f ca="1">IF(LEN(INDIRECT(ADDRESS(ROW()-1, COLUMN())))=1,"",INDIRECT(ADDRESS(30,6))-INDIRECT(ADDRESS(30,7)))</f>
        <v>5</v>
      </c>
      <c r="J5" s="10">
        <f ca="1">IF(LEN(INDIRECT(ADDRESS(ROW()-1, COLUMN())))=1,"",INDIRECT(ADDRESS(35,7))-INDIRECT(ADDRESS(35,6)))</f>
        <v>5</v>
      </c>
      <c r="K5" s="188"/>
      <c r="L5" s="9">
        <f ca="1">IF(COUNT(F5:J5)=0,"",SUM(F5:J5))</f>
        <v>21</v>
      </c>
      <c r="M5" s="181"/>
    </row>
    <row r="6" spans="2:16" ht="24" customHeight="1">
      <c r="B6" s="183">
        <v>2</v>
      </c>
      <c r="C6" s="185" t="s">
        <v>36</v>
      </c>
      <c r="D6" s="186"/>
      <c r="E6" s="187"/>
      <c r="F6" s="11" t="str">
        <f ca="1">INDIRECT(ADDRESS(23,7))&amp;":"&amp;INDIRECT(ADDRESS(23,6))</f>
        <v>4:13</v>
      </c>
      <c r="G6" s="12" t="s">
        <v>33</v>
      </c>
      <c r="H6" s="13" t="str">
        <f ca="1">INDIRECT(ADDRESS(31,6))&amp;":"&amp;INDIRECT(ADDRESS(31,7))</f>
        <v>6:11</v>
      </c>
      <c r="I6" s="13" t="str">
        <f ca="1">INDIRECT(ADDRESS(34,7))&amp;":"&amp;INDIRECT(ADDRESS(34,6))</f>
        <v>6:13</v>
      </c>
      <c r="J6" s="14" t="str">
        <f ca="1">INDIRECT(ADDRESS(18,6))&amp;":"&amp;INDIRECT(ADDRESS(18,7))</f>
        <v>6:4</v>
      </c>
      <c r="K6" s="188">
        <f ca="1">IF(COUNT(F7:J7)=0,"",COUNTIF(F7:J7,"&gt;0")+0.5*COUNTIF(F7:J7,0))</f>
        <v>1</v>
      </c>
      <c r="L6" s="9"/>
      <c r="M6" s="181">
        <v>4</v>
      </c>
    </row>
    <row r="7" spans="2:16" ht="24" customHeight="1">
      <c r="B7" s="184"/>
      <c r="C7" s="185"/>
      <c r="D7" s="186"/>
      <c r="E7" s="187"/>
      <c r="F7" s="15">
        <f ca="1">IF(LEN(INDIRECT(ADDRESS(ROW()-1, COLUMN())))=1,"",INDIRECT(ADDRESS(23,7))-INDIRECT(ADDRESS(23,6)))</f>
        <v>-9</v>
      </c>
      <c r="G7" s="16" t="s">
        <v>33</v>
      </c>
      <c r="H7" s="9">
        <f ca="1">IF(LEN(INDIRECT(ADDRESS(ROW()-1, COLUMN())))=1,"",INDIRECT(ADDRESS(31,6))-INDIRECT(ADDRESS(31,7)))</f>
        <v>-5</v>
      </c>
      <c r="I7" s="9">
        <f ca="1">IF(LEN(INDIRECT(ADDRESS(ROW()-1, COLUMN())))=1,"",INDIRECT(ADDRESS(34,7))-INDIRECT(ADDRESS(34,6)))</f>
        <v>-7</v>
      </c>
      <c r="J7" s="10">
        <f ca="1">IF(LEN(INDIRECT(ADDRESS(ROW()-1, COLUMN())))=1,"",INDIRECT(ADDRESS(18,6))-INDIRECT(ADDRESS(18,7)))</f>
        <v>2</v>
      </c>
      <c r="K7" s="188"/>
      <c r="L7" s="9">
        <f ca="1">IF(COUNT(F7:J7)=0,"",SUM(F7:J7))</f>
        <v>-19</v>
      </c>
      <c r="M7" s="181"/>
    </row>
    <row r="8" spans="2:16" ht="24" customHeight="1">
      <c r="B8" s="183">
        <v>3</v>
      </c>
      <c r="C8" s="185" t="s">
        <v>37</v>
      </c>
      <c r="D8" s="186"/>
      <c r="E8" s="187"/>
      <c r="F8" s="11" t="str">
        <f ca="1">INDIRECT(ADDRESS(26,6))&amp;":"&amp;INDIRECT(ADDRESS(26,7))</f>
        <v>7:9</v>
      </c>
      <c r="G8" s="13" t="str">
        <f ca="1">INDIRECT(ADDRESS(31,7))&amp;":"&amp;INDIRECT(ADDRESS(31,6))</f>
        <v>11:6</v>
      </c>
      <c r="H8" s="12" t="s">
        <v>33</v>
      </c>
      <c r="I8" s="13" t="str">
        <f ca="1">INDIRECT(ADDRESS(19,6))&amp;":"&amp;INDIRECT(ADDRESS(19,7))</f>
        <v>7:8</v>
      </c>
      <c r="J8" s="14" t="str">
        <f ca="1">INDIRECT(ADDRESS(22,7))&amp;":"&amp;INDIRECT(ADDRESS(22,6))</f>
        <v>11:4</v>
      </c>
      <c r="K8" s="188">
        <f ca="1">IF(COUNT(F9:J9)=0,"",COUNTIF(F9:J9,"&gt;0")+0.5*COUNTIF(F9:J9,0))</f>
        <v>2</v>
      </c>
      <c r="L8" s="9"/>
      <c r="M8" s="181">
        <v>3</v>
      </c>
    </row>
    <row r="9" spans="2:16" ht="24" customHeight="1">
      <c r="B9" s="184"/>
      <c r="C9" s="185"/>
      <c r="D9" s="186"/>
      <c r="E9" s="187"/>
      <c r="F9" s="15">
        <f ca="1">IF(LEN(INDIRECT(ADDRESS(ROW()-1, COLUMN())))=1,"",INDIRECT(ADDRESS(26,6))-INDIRECT(ADDRESS(26,7)))</f>
        <v>-2</v>
      </c>
      <c r="G9" s="9">
        <f ca="1">IF(LEN(INDIRECT(ADDRESS(ROW()-1, COLUMN())))=1,"",INDIRECT(ADDRESS(31,7))-INDIRECT(ADDRESS(31,6)))</f>
        <v>5</v>
      </c>
      <c r="H9" s="16" t="s">
        <v>33</v>
      </c>
      <c r="I9" s="9">
        <f ca="1">IF(LEN(INDIRECT(ADDRESS(ROW()-1, COLUMN())))=1,"",INDIRECT(ADDRESS(19,6))-INDIRECT(ADDRESS(19,7)))</f>
        <v>-1</v>
      </c>
      <c r="J9" s="10">
        <f ca="1">IF(LEN(INDIRECT(ADDRESS(ROW()-1, COLUMN())))=1,"",INDIRECT(ADDRESS(22,7))-INDIRECT(ADDRESS(22,6)))</f>
        <v>7</v>
      </c>
      <c r="K9" s="188"/>
      <c r="L9" s="9">
        <f ca="1">IF(COUNT(F9:J9)=0,"",SUM(F9:J9))</f>
        <v>9</v>
      </c>
      <c r="M9" s="181"/>
    </row>
    <row r="10" spans="2:16" ht="24" customHeight="1">
      <c r="B10" s="183">
        <v>4</v>
      </c>
      <c r="C10" s="185" t="s">
        <v>38</v>
      </c>
      <c r="D10" s="186"/>
      <c r="E10" s="187"/>
      <c r="F10" s="11" t="str">
        <f ca="1">INDIRECT(ADDRESS(30,7))&amp;":"&amp;INDIRECT(ADDRESS(30,6))</f>
        <v>4:9</v>
      </c>
      <c r="G10" s="13" t="str">
        <f ca="1">INDIRECT(ADDRESS(34,6))&amp;":"&amp;INDIRECT(ADDRESS(34,7))</f>
        <v>13:6</v>
      </c>
      <c r="H10" s="13" t="str">
        <f ca="1">INDIRECT(ADDRESS(19,7))&amp;":"&amp;INDIRECT(ADDRESS(19,6))</f>
        <v>8:7</v>
      </c>
      <c r="I10" s="12" t="s">
        <v>33</v>
      </c>
      <c r="J10" s="14" t="str">
        <f ca="1">INDIRECT(ADDRESS(27,6))&amp;":"&amp;INDIRECT(ADDRESS(27,7))</f>
        <v>9:8</v>
      </c>
      <c r="K10" s="188">
        <f ca="1">IF(COUNT(F11:J11)=0,"",COUNTIF(F11:J11,"&gt;0")+0.5*COUNTIF(F11:J11,0))</f>
        <v>3</v>
      </c>
      <c r="L10" s="9"/>
      <c r="M10" s="181">
        <v>2</v>
      </c>
    </row>
    <row r="11" spans="2:16" ht="24" customHeight="1">
      <c r="B11" s="184"/>
      <c r="C11" s="185"/>
      <c r="D11" s="186"/>
      <c r="E11" s="187"/>
      <c r="F11" s="15">
        <f ca="1">IF(LEN(INDIRECT(ADDRESS(ROW()-1, COLUMN())))=1,"",INDIRECT(ADDRESS(30,7))-INDIRECT(ADDRESS(30,6)))</f>
        <v>-5</v>
      </c>
      <c r="G11" s="9">
        <f ca="1">IF(LEN(INDIRECT(ADDRESS(ROW()-1, COLUMN())))=1,"",INDIRECT(ADDRESS(34,6))-INDIRECT(ADDRESS(34,7)))</f>
        <v>7</v>
      </c>
      <c r="H11" s="9">
        <f ca="1">IF(LEN(INDIRECT(ADDRESS(ROW()-1, COLUMN())))=1,"",INDIRECT(ADDRESS(19,7))-INDIRECT(ADDRESS(19,6)))</f>
        <v>1</v>
      </c>
      <c r="I11" s="16" t="s">
        <v>33</v>
      </c>
      <c r="J11" s="10">
        <f ca="1">IF(LEN(INDIRECT(ADDRESS(ROW()-1, COLUMN())))=1,"",INDIRECT(ADDRESS(27,6))-INDIRECT(ADDRESS(27,7)))</f>
        <v>1</v>
      </c>
      <c r="K11" s="188"/>
      <c r="L11" s="9">
        <f ca="1">IF(COUNT(F11:J11)=0,"",SUM(F11:J11))</f>
        <v>4</v>
      </c>
      <c r="M11" s="181"/>
    </row>
    <row r="12" spans="2:16" ht="24" customHeight="1">
      <c r="B12" s="183">
        <v>5</v>
      </c>
      <c r="C12" s="185" t="s">
        <v>39</v>
      </c>
      <c r="D12" s="186"/>
      <c r="E12" s="187"/>
      <c r="F12" s="11" t="str">
        <f ca="1">INDIRECT(ADDRESS(35,6))&amp;":"&amp;INDIRECT(ADDRESS(35,7))</f>
        <v>6:11</v>
      </c>
      <c r="G12" s="13" t="str">
        <f ca="1">INDIRECT(ADDRESS(18,7))&amp;":"&amp;INDIRECT(ADDRESS(18,6))</f>
        <v>4:6</v>
      </c>
      <c r="H12" s="13" t="str">
        <f ca="1">INDIRECT(ADDRESS(22,6))&amp;":"&amp;INDIRECT(ADDRESS(22,7))</f>
        <v>4:11</v>
      </c>
      <c r="I12" s="13" t="str">
        <f ca="1">INDIRECT(ADDRESS(27,7))&amp;":"&amp;INDIRECT(ADDRESS(27,6))</f>
        <v>8:9</v>
      </c>
      <c r="J12" s="23" t="s">
        <v>33</v>
      </c>
      <c r="K12" s="188">
        <f ca="1">IF(COUNT(F13:J13)=0,"",COUNTIF(F13:J13,"&gt;0")+0.5*COUNTIF(F13:J13,0))</f>
        <v>0</v>
      </c>
      <c r="L12" s="9"/>
      <c r="M12" s="181">
        <v>5</v>
      </c>
    </row>
    <row r="13" spans="2:16" ht="24" customHeight="1" thickBot="1">
      <c r="B13" s="199"/>
      <c r="C13" s="200"/>
      <c r="D13" s="201"/>
      <c r="E13" s="202"/>
      <c r="F13" s="17">
        <f ca="1">IF(LEN(INDIRECT(ADDRESS(ROW()-1, COLUMN())))=1,"",INDIRECT(ADDRESS(35,6))-INDIRECT(ADDRESS(35,7)))</f>
        <v>-5</v>
      </c>
      <c r="G13" s="18">
        <f ca="1">IF(LEN(INDIRECT(ADDRESS(ROW()-1, COLUMN())))=1,"",INDIRECT(ADDRESS(18,7))-INDIRECT(ADDRESS(18,6)))</f>
        <v>-2</v>
      </c>
      <c r="H13" s="18">
        <f ca="1">IF(LEN(INDIRECT(ADDRESS(ROW()-1, COLUMN())))=1,"",INDIRECT(ADDRESS(22,6))-INDIRECT(ADDRESS(22,7)))</f>
        <v>-7</v>
      </c>
      <c r="I13" s="18">
        <f ca="1">IF(LEN(INDIRECT(ADDRESS(ROW()-1, COLUMN())))=1,"",INDIRECT(ADDRESS(27,7))-INDIRECT(ADDRESS(27,6)))</f>
        <v>-1</v>
      </c>
      <c r="J13" s="19" t="s">
        <v>33</v>
      </c>
      <c r="K13" s="203"/>
      <c r="L13" s="18">
        <f ca="1">IF(COUNT(F13:J13)=0,"",SUM(F13:J13))</f>
        <v>-15</v>
      </c>
      <c r="M13" s="182"/>
    </row>
    <row r="14" spans="2:16">
      <c r="M14"/>
    </row>
    <row r="15" spans="2:16">
      <c r="M15"/>
    </row>
    <row r="16" spans="2:16">
      <c r="M16"/>
    </row>
    <row r="17" spans="1:13" s="62" customFormat="1" ht="30" customHeight="1" thickBot="1">
      <c r="A17" s="61"/>
      <c r="B17" s="207" t="s">
        <v>4</v>
      </c>
      <c r="C17" s="207"/>
      <c r="D17" s="207"/>
      <c r="E17" s="207"/>
      <c r="F17" s="207"/>
      <c r="G17" s="207"/>
      <c r="H17" s="207"/>
      <c r="I17" s="207"/>
      <c r="J17" s="207"/>
      <c r="K17" s="207"/>
      <c r="M17" s="63"/>
    </row>
    <row r="18" spans="1:13" s="62" customFormat="1" ht="30" customHeight="1" thickBot="1">
      <c r="A18" s="61"/>
      <c r="B18" s="64">
        <v>2</v>
      </c>
      <c r="C18" s="204" t="str">
        <f ca="1">IF(ISBLANK(INDIRECT(ADDRESS(B18*2+2,3))),"",INDIRECT(ADDRESS(B18*2+2,3)))</f>
        <v>Нечаев, Кочетова, Борисенко</v>
      </c>
      <c r="D18" s="204"/>
      <c r="E18" s="205"/>
      <c r="F18" s="65">
        <v>6</v>
      </c>
      <c r="G18" s="66">
        <v>4</v>
      </c>
      <c r="H18" s="206" t="str">
        <f ca="1">IF(ISBLANK(INDIRECT(ADDRESS(K18*2+2,3))),"",INDIRECT(ADDRESS(K18*2+2,3)))</f>
        <v>Хмылёв, Хмылёва, Семченкова</v>
      </c>
      <c r="I18" s="204"/>
      <c r="J18" s="204"/>
      <c r="K18" s="64">
        <v>5</v>
      </c>
      <c r="L18" s="67" t="s">
        <v>5</v>
      </c>
      <c r="M18" s="59">
        <v>1</v>
      </c>
    </row>
    <row r="19" spans="1:13" s="62" customFormat="1" ht="30" customHeight="1" thickBot="1">
      <c r="A19" s="61"/>
      <c r="B19" s="64">
        <v>3</v>
      </c>
      <c r="C19" s="204" t="str">
        <f ca="1">IF(ISBLANK(INDIRECT(ADDRESS(B19*2+2,3))),"",INDIRECT(ADDRESS(B19*2+2,3)))</f>
        <v>Лукин, Лукина, Мусина</v>
      </c>
      <c r="D19" s="204"/>
      <c r="E19" s="205"/>
      <c r="F19" s="65">
        <v>7</v>
      </c>
      <c r="G19" s="66">
        <v>8</v>
      </c>
      <c r="H19" s="206" t="str">
        <f ca="1">IF(ISBLANK(INDIRECT(ADDRESS(K19*2+2,3))),"",INDIRECT(ADDRESS(K19*2+2,3)))</f>
        <v>Клименко, Коржов, Капран-Индаяти, Климанский</v>
      </c>
      <c r="I19" s="204"/>
      <c r="J19" s="204"/>
      <c r="K19" s="64">
        <v>4</v>
      </c>
      <c r="L19" s="67" t="s">
        <v>5</v>
      </c>
      <c r="M19" s="59">
        <v>2</v>
      </c>
    </row>
    <row r="20" spans="1:13" s="62" customFormat="1" ht="30" customHeight="1">
      <c r="A20" s="61"/>
      <c r="M20" s="68"/>
    </row>
    <row r="21" spans="1:13" s="62" customFormat="1" ht="30" customHeight="1" thickBot="1">
      <c r="A21" s="61"/>
      <c r="B21" s="207" t="s">
        <v>6</v>
      </c>
      <c r="C21" s="207"/>
      <c r="D21" s="207"/>
      <c r="E21" s="207"/>
      <c r="F21" s="207"/>
      <c r="G21" s="207"/>
      <c r="H21" s="207"/>
      <c r="I21" s="207"/>
      <c r="J21" s="207"/>
      <c r="K21" s="207"/>
      <c r="M21" s="68"/>
    </row>
    <row r="22" spans="1:13" s="62" customFormat="1" ht="30" customHeight="1" thickBot="1">
      <c r="A22" s="61"/>
      <c r="B22" s="64">
        <v>5</v>
      </c>
      <c r="C22" s="204" t="str">
        <f ca="1">IF(ISBLANK(INDIRECT(ADDRESS(B22*2+2,3))),"",INDIRECT(ADDRESS(B22*2+2,3)))</f>
        <v>Хмылёв, Хмылёва, Семченкова</v>
      </c>
      <c r="D22" s="204"/>
      <c r="E22" s="205"/>
      <c r="F22" s="65">
        <v>4</v>
      </c>
      <c r="G22" s="66">
        <v>11</v>
      </c>
      <c r="H22" s="206" t="str">
        <f ca="1">IF(ISBLANK(INDIRECT(ADDRESS(K22*2+2,3))),"",INDIRECT(ADDRESS(K22*2+2,3)))</f>
        <v>Лукин, Лукина, Мусина</v>
      </c>
      <c r="I22" s="204"/>
      <c r="J22" s="204"/>
      <c r="K22" s="64">
        <v>3</v>
      </c>
      <c r="L22" s="67" t="s">
        <v>5</v>
      </c>
      <c r="M22" s="59">
        <v>3</v>
      </c>
    </row>
    <row r="23" spans="1:13" s="62" customFormat="1" ht="30" customHeight="1" thickBot="1">
      <c r="A23" s="61"/>
      <c r="B23" s="64">
        <v>1</v>
      </c>
      <c r="C23" s="204" t="str">
        <f ca="1">IF(ISBLANK(INDIRECT(ADDRESS(B23*2+2,3))),"",INDIRECT(ADDRESS(B23*2+2,3)))</f>
        <v>Пищанский, Пищанская, Зубова</v>
      </c>
      <c r="D23" s="204"/>
      <c r="E23" s="205"/>
      <c r="F23" s="65">
        <v>13</v>
      </c>
      <c r="G23" s="66">
        <v>4</v>
      </c>
      <c r="H23" s="206" t="str">
        <f ca="1">IF(ISBLANK(INDIRECT(ADDRESS(K23*2+2,3))),"",INDIRECT(ADDRESS(K23*2+2,3)))</f>
        <v>Нечаев, Кочетова, Борисенко</v>
      </c>
      <c r="I23" s="204"/>
      <c r="J23" s="204"/>
      <c r="K23" s="64">
        <v>2</v>
      </c>
      <c r="L23" s="67" t="s">
        <v>5</v>
      </c>
      <c r="M23" s="59">
        <v>4</v>
      </c>
    </row>
    <row r="24" spans="1:13" s="62" customFormat="1" ht="30" customHeight="1">
      <c r="A24" s="61"/>
      <c r="M24" s="68"/>
    </row>
    <row r="25" spans="1:13" s="62" customFormat="1" ht="30" customHeight="1" thickBot="1">
      <c r="A25" s="61"/>
      <c r="B25" s="207" t="s">
        <v>7</v>
      </c>
      <c r="C25" s="207"/>
      <c r="D25" s="207"/>
      <c r="E25" s="207"/>
      <c r="F25" s="207"/>
      <c r="G25" s="207"/>
      <c r="H25" s="207"/>
      <c r="I25" s="207"/>
      <c r="J25" s="207"/>
      <c r="K25" s="207"/>
      <c r="M25" s="68"/>
    </row>
    <row r="26" spans="1:13" s="62" customFormat="1" ht="30" customHeight="1" thickBot="1">
      <c r="A26" s="61"/>
      <c r="B26" s="64">
        <v>3</v>
      </c>
      <c r="C26" s="204" t="str">
        <f ca="1">IF(ISBLANK(INDIRECT(ADDRESS(B26*2+2,3))),"",INDIRECT(ADDRESS(B26*2+2,3)))</f>
        <v>Лукин, Лукина, Мусина</v>
      </c>
      <c r="D26" s="204"/>
      <c r="E26" s="205"/>
      <c r="F26" s="65">
        <v>7</v>
      </c>
      <c r="G26" s="66">
        <v>9</v>
      </c>
      <c r="H26" s="208" t="str">
        <f ca="1">IF(ISBLANK(INDIRECT(ADDRESS(K26*2+2,3))),"",INDIRECT(ADDRESS(K26*2+2,3)))</f>
        <v>Пищанский, Пищанская, Зубова</v>
      </c>
      <c r="I26" s="209"/>
      <c r="J26" s="209"/>
      <c r="K26" s="64">
        <v>1</v>
      </c>
      <c r="L26" s="67" t="s">
        <v>5</v>
      </c>
      <c r="M26" s="59">
        <v>1</v>
      </c>
    </row>
    <row r="27" spans="1:13" s="62" customFormat="1" ht="30" customHeight="1" thickBot="1">
      <c r="A27" s="61"/>
      <c r="B27" s="64">
        <v>4</v>
      </c>
      <c r="C27" s="204" t="str">
        <f ca="1">IF(ISBLANK(INDIRECT(ADDRESS(B27*2+2,3))),"",INDIRECT(ADDRESS(B27*2+2,3)))</f>
        <v>Клименко, Коржов, Капран-Индаяти, Климанский</v>
      </c>
      <c r="D27" s="204"/>
      <c r="E27" s="205"/>
      <c r="F27" s="65">
        <v>9</v>
      </c>
      <c r="G27" s="66">
        <v>8</v>
      </c>
      <c r="H27" s="208" t="str">
        <f ca="1">IF(ISBLANK(INDIRECT(ADDRESS(K27*2+2,3))),"",INDIRECT(ADDRESS(K27*2+2,3)))</f>
        <v>Хмылёв, Хмылёва, Семченкова</v>
      </c>
      <c r="I27" s="209"/>
      <c r="J27" s="209"/>
      <c r="K27" s="64">
        <v>5</v>
      </c>
      <c r="L27" s="67" t="s">
        <v>5</v>
      </c>
      <c r="M27" s="59">
        <v>2</v>
      </c>
    </row>
    <row r="28" spans="1:13" s="62" customFormat="1" ht="30" customHeight="1">
      <c r="A28" s="61"/>
      <c r="M28" s="68"/>
    </row>
    <row r="29" spans="1:13" s="62" customFormat="1" ht="30" customHeight="1" thickBot="1">
      <c r="A29" s="61"/>
      <c r="B29" s="207" t="s">
        <v>8</v>
      </c>
      <c r="C29" s="207"/>
      <c r="D29" s="207"/>
      <c r="E29" s="207"/>
      <c r="F29" s="207"/>
      <c r="G29" s="207"/>
      <c r="H29" s="207"/>
      <c r="I29" s="207"/>
      <c r="J29" s="207"/>
      <c r="K29" s="207"/>
      <c r="M29" s="68"/>
    </row>
    <row r="30" spans="1:13" s="62" customFormat="1" ht="30" customHeight="1" thickBot="1">
      <c r="A30" s="61"/>
      <c r="B30" s="64">
        <v>1</v>
      </c>
      <c r="C30" s="204" t="str">
        <f ca="1">IF(ISBLANK(INDIRECT(ADDRESS(B30*2+2,3))),"",INDIRECT(ADDRESS(B30*2+2,3)))</f>
        <v>Пищанский, Пищанская, Зубова</v>
      </c>
      <c r="D30" s="204"/>
      <c r="E30" s="205"/>
      <c r="F30" s="65">
        <v>9</v>
      </c>
      <c r="G30" s="66">
        <v>4</v>
      </c>
      <c r="H30" s="206" t="str">
        <f ca="1">IF(ISBLANK(INDIRECT(ADDRESS(K30*2+2,3))),"",INDIRECT(ADDRESS(K30*2+2,3)))</f>
        <v>Клименко, Коржов, Капран-Индаяти, Климанский</v>
      </c>
      <c r="I30" s="204"/>
      <c r="J30" s="204"/>
      <c r="K30" s="64">
        <v>4</v>
      </c>
      <c r="L30" s="67" t="s">
        <v>5</v>
      </c>
      <c r="M30" s="59">
        <v>3</v>
      </c>
    </row>
    <row r="31" spans="1:13" s="62" customFormat="1" ht="30" customHeight="1" thickBot="1">
      <c r="A31" s="61"/>
      <c r="B31" s="64">
        <v>2</v>
      </c>
      <c r="C31" s="204" t="str">
        <f ca="1">IF(ISBLANK(INDIRECT(ADDRESS(B31*2+2,3))),"",INDIRECT(ADDRESS(B31*2+2,3)))</f>
        <v>Нечаев, Кочетова, Борисенко</v>
      </c>
      <c r="D31" s="204"/>
      <c r="E31" s="205"/>
      <c r="F31" s="65">
        <v>6</v>
      </c>
      <c r="G31" s="66">
        <v>11</v>
      </c>
      <c r="H31" s="206" t="str">
        <f ca="1">IF(ISBLANK(INDIRECT(ADDRESS(K31*2+2,3))),"",INDIRECT(ADDRESS(K31*2+2,3)))</f>
        <v>Лукин, Лукина, Мусина</v>
      </c>
      <c r="I31" s="204"/>
      <c r="J31" s="204"/>
      <c r="K31" s="64">
        <v>3</v>
      </c>
      <c r="L31" s="67" t="s">
        <v>5</v>
      </c>
      <c r="M31" s="59">
        <v>4</v>
      </c>
    </row>
    <row r="32" spans="1:13" s="62" customFormat="1" ht="30" customHeight="1">
      <c r="A32" s="61"/>
      <c r="M32" s="68"/>
    </row>
    <row r="33" spans="1:13" s="62" customFormat="1" ht="30" customHeight="1" thickBot="1">
      <c r="A33" s="61"/>
      <c r="B33" s="207" t="s">
        <v>9</v>
      </c>
      <c r="C33" s="207"/>
      <c r="D33" s="207"/>
      <c r="E33" s="207"/>
      <c r="F33" s="207"/>
      <c r="G33" s="207"/>
      <c r="H33" s="207"/>
      <c r="I33" s="207"/>
      <c r="J33" s="207"/>
      <c r="K33" s="207"/>
      <c r="M33" s="68"/>
    </row>
    <row r="34" spans="1:13" s="62" customFormat="1" ht="30" customHeight="1" thickBot="1">
      <c r="A34" s="61"/>
      <c r="B34" s="64">
        <v>4</v>
      </c>
      <c r="C34" s="204" t="str">
        <f ca="1">IF(ISBLANK(INDIRECT(ADDRESS(B34*2+2,3))),"",INDIRECT(ADDRESS(B34*2+2,3)))</f>
        <v>Клименко, Коржов, Капран-Индаяти, Климанский</v>
      </c>
      <c r="D34" s="204"/>
      <c r="E34" s="205"/>
      <c r="F34" s="65">
        <v>13</v>
      </c>
      <c r="G34" s="66">
        <v>6</v>
      </c>
      <c r="H34" s="206" t="str">
        <f ca="1">IF(ISBLANK(INDIRECT(ADDRESS(K34*2+2,3))),"",INDIRECT(ADDRESS(K34*2+2,3)))</f>
        <v>Нечаев, Кочетова, Борисенко</v>
      </c>
      <c r="I34" s="204"/>
      <c r="J34" s="204"/>
      <c r="K34" s="64">
        <v>2</v>
      </c>
      <c r="L34" s="67" t="s">
        <v>5</v>
      </c>
      <c r="M34" s="59">
        <v>1</v>
      </c>
    </row>
    <row r="35" spans="1:13" s="62" customFormat="1" ht="30" customHeight="1" thickBot="1">
      <c r="A35" s="61"/>
      <c r="B35" s="64">
        <v>5</v>
      </c>
      <c r="C35" s="204" t="str">
        <f ca="1">IF(ISBLANK(INDIRECT(ADDRESS(B35*2+2,3))),"",INDIRECT(ADDRESS(B35*2+2,3)))</f>
        <v>Хмылёв, Хмылёва, Семченкова</v>
      </c>
      <c r="D35" s="204"/>
      <c r="E35" s="205"/>
      <c r="F35" s="65">
        <v>6</v>
      </c>
      <c r="G35" s="66">
        <v>11</v>
      </c>
      <c r="H35" s="206" t="str">
        <f ca="1">IF(ISBLANK(INDIRECT(ADDRESS(K35*2+2,3))),"",INDIRECT(ADDRESS(K35*2+2,3)))</f>
        <v>Пищанский, Пищанская, Зубова</v>
      </c>
      <c r="I35" s="204"/>
      <c r="J35" s="204"/>
      <c r="K35" s="64">
        <v>1</v>
      </c>
      <c r="L35" s="67" t="s">
        <v>5</v>
      </c>
      <c r="M35" s="59">
        <v>2</v>
      </c>
    </row>
    <row r="38" spans="1:13">
      <c r="B38" s="189" t="s">
        <v>16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</row>
    <row r="39" spans="1:13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>
      <c r="B41" s="189" t="s">
        <v>17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</row>
  </sheetData>
  <sheetCalcPr fullCalcOnLoad="1"/>
  <mergeCells count="49">
    <mergeCell ref="B33:K33"/>
    <mergeCell ref="C34:E34"/>
    <mergeCell ref="H34:J34"/>
    <mergeCell ref="C35:E35"/>
    <mergeCell ref="H35:J35"/>
    <mergeCell ref="B1:M1"/>
    <mergeCell ref="C27:E27"/>
    <mergeCell ref="H27:J27"/>
    <mergeCell ref="B29:K29"/>
    <mergeCell ref="B10:B11"/>
    <mergeCell ref="C10:E11"/>
    <mergeCell ref="K10:K11"/>
    <mergeCell ref="M10:M11"/>
    <mergeCell ref="C8:E9"/>
    <mergeCell ref="K8:K9"/>
    <mergeCell ref="H30:J30"/>
    <mergeCell ref="B17:K17"/>
    <mergeCell ref="C18:E18"/>
    <mergeCell ref="H18:J18"/>
    <mergeCell ref="C19:E19"/>
    <mergeCell ref="H19:J19"/>
    <mergeCell ref="B21:K21"/>
    <mergeCell ref="C31:E31"/>
    <mergeCell ref="H31:J31"/>
    <mergeCell ref="C22:E22"/>
    <mergeCell ref="H22:J22"/>
    <mergeCell ref="C23:E23"/>
    <mergeCell ref="H23:J23"/>
    <mergeCell ref="B25:K25"/>
    <mergeCell ref="C26:E26"/>
    <mergeCell ref="H26:J26"/>
    <mergeCell ref="C30:E30"/>
    <mergeCell ref="B38:M38"/>
    <mergeCell ref="B41:M41"/>
    <mergeCell ref="C3:E3"/>
    <mergeCell ref="B4:B5"/>
    <mergeCell ref="C4:E5"/>
    <mergeCell ref="K4:K5"/>
    <mergeCell ref="M4:M5"/>
    <mergeCell ref="B12:B13"/>
    <mergeCell ref="C12:E13"/>
    <mergeCell ref="K12:K13"/>
    <mergeCell ref="M12:M13"/>
    <mergeCell ref="B6:B7"/>
    <mergeCell ref="C6:E7"/>
    <mergeCell ref="K6:K7"/>
    <mergeCell ref="M6:M7"/>
    <mergeCell ref="B8:B9"/>
    <mergeCell ref="M8:M9"/>
  </mergeCells>
  <phoneticPr fontId="0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zoomScaleNormal="100" workbookViewId="0">
      <selection activeCell="C19" sqref="C19:E19"/>
    </sheetView>
  </sheetViews>
  <sheetFormatPr defaultRowHeight="15"/>
  <cols>
    <col min="1" max="1" width="4" style="22" customWidth="1"/>
    <col min="2" max="2" width="10.28515625" customWidth="1"/>
    <col min="3" max="10" width="14" customWidth="1"/>
    <col min="11" max="12" width="10.28515625" customWidth="1"/>
    <col min="13" max="13" width="10.28515625" style="25" customWidth="1"/>
    <col min="14" max="15" width="10.28515625" customWidth="1"/>
  </cols>
  <sheetData>
    <row r="1" spans="2:16" ht="54" customHeight="1">
      <c r="B1" s="210" t="s">
        <v>47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35"/>
      <c r="O1" s="35"/>
      <c r="P1" s="35"/>
    </row>
    <row r="2" spans="2:16" ht="21" thickBot="1">
      <c r="B2" s="69" t="s">
        <v>40</v>
      </c>
      <c r="M2"/>
    </row>
    <row r="3" spans="2:16" ht="30" customHeight="1" thickBot="1">
      <c r="B3" s="60"/>
      <c r="C3" s="190" t="s">
        <v>0</v>
      </c>
      <c r="D3" s="191"/>
      <c r="E3" s="192"/>
      <c r="F3" s="1">
        <v>1</v>
      </c>
      <c r="G3" s="1">
        <v>2</v>
      </c>
      <c r="H3" s="1">
        <v>3</v>
      </c>
      <c r="I3" s="2">
        <v>4</v>
      </c>
      <c r="J3" s="2">
        <v>5</v>
      </c>
      <c r="K3" s="60" t="s">
        <v>1</v>
      </c>
      <c r="L3" s="1" t="s">
        <v>2</v>
      </c>
      <c r="M3" s="3" t="s">
        <v>3</v>
      </c>
    </row>
    <row r="4" spans="2:16" ht="21.75" customHeight="1">
      <c r="B4" s="193">
        <v>1</v>
      </c>
      <c r="C4" s="194" t="s">
        <v>41</v>
      </c>
      <c r="D4" s="195"/>
      <c r="E4" s="196"/>
      <c r="F4" s="4" t="s">
        <v>33</v>
      </c>
      <c r="G4" s="5" t="str">
        <f ca="1">INDIRECT(ADDRESS(23,6))&amp;":"&amp;INDIRECT(ADDRESS(23,7))</f>
        <v>9:10</v>
      </c>
      <c r="H4" s="5" t="str">
        <f ca="1">INDIRECT(ADDRESS(26,7))&amp;":"&amp;INDIRECT(ADDRESS(26,6))</f>
        <v>13:2</v>
      </c>
      <c r="I4" s="5" t="str">
        <f ca="1">INDIRECT(ADDRESS(30,6))&amp;":"&amp;INDIRECT(ADDRESS(30,7))</f>
        <v>13:8</v>
      </c>
      <c r="J4" s="6" t="str">
        <f ca="1">INDIRECT(ADDRESS(35,7))&amp;":"&amp;INDIRECT(ADDRESS(35,6))</f>
        <v>7:12</v>
      </c>
      <c r="K4" s="197">
        <f ca="1">IF(COUNT(F5:J5)=0,"",COUNTIF(F5:J5,"&gt;0")+0.5*COUNTIF(F5:J5,0))</f>
        <v>2</v>
      </c>
      <c r="L4" s="70" t="s">
        <v>19</v>
      </c>
      <c r="M4" s="198">
        <v>2</v>
      </c>
    </row>
    <row r="5" spans="2:16" ht="21.75" customHeight="1">
      <c r="B5" s="184"/>
      <c r="C5" s="185"/>
      <c r="D5" s="186"/>
      <c r="E5" s="187"/>
      <c r="F5" s="8" t="s">
        <v>33</v>
      </c>
      <c r="G5" s="9">
        <f ca="1">IF(LEN(INDIRECT(ADDRESS(ROW()-1, COLUMN())))=1,"",INDIRECT(ADDRESS(23,6))-INDIRECT(ADDRESS(23,7)))</f>
        <v>-1</v>
      </c>
      <c r="H5" s="9">
        <f ca="1">IF(LEN(INDIRECT(ADDRESS(ROW()-1, COLUMN())))=1,"",INDIRECT(ADDRESS(26,7))-INDIRECT(ADDRESS(26,6)))</f>
        <v>11</v>
      </c>
      <c r="I5" s="9">
        <f ca="1">IF(LEN(INDIRECT(ADDRESS(ROW()-1, COLUMN())))=1,"",INDIRECT(ADDRESS(30,6))-INDIRECT(ADDRESS(30,7)))</f>
        <v>5</v>
      </c>
      <c r="J5" s="10">
        <f ca="1">IF(LEN(INDIRECT(ADDRESS(ROW()-1, COLUMN())))=1,"",INDIRECT(ADDRESS(35,7))-INDIRECT(ADDRESS(35,6)))</f>
        <v>-5</v>
      </c>
      <c r="K5" s="188"/>
      <c r="L5" s="9">
        <f ca="1">IF(COUNT(F5:J5)=0,"",SUM(F5:J5))</f>
        <v>10</v>
      </c>
      <c r="M5" s="181"/>
    </row>
    <row r="6" spans="2:16" ht="21.75" customHeight="1">
      <c r="B6" s="183">
        <v>2</v>
      </c>
      <c r="C6" s="185" t="s">
        <v>42</v>
      </c>
      <c r="D6" s="186"/>
      <c r="E6" s="187"/>
      <c r="F6" s="11" t="str">
        <f ca="1">INDIRECT(ADDRESS(23,7))&amp;":"&amp;INDIRECT(ADDRESS(23,6))</f>
        <v>10:9</v>
      </c>
      <c r="G6" s="12" t="s">
        <v>33</v>
      </c>
      <c r="H6" s="13" t="str">
        <f ca="1">INDIRECT(ADDRESS(31,6))&amp;":"&amp;INDIRECT(ADDRESS(31,7))</f>
        <v>7:13</v>
      </c>
      <c r="I6" s="13" t="str">
        <f ca="1">INDIRECT(ADDRESS(34,7))&amp;":"&amp;INDIRECT(ADDRESS(34,6))</f>
        <v>6:7</v>
      </c>
      <c r="J6" s="14" t="str">
        <f ca="1">INDIRECT(ADDRESS(18,6))&amp;":"&amp;INDIRECT(ADDRESS(18,7))</f>
        <v>3:11</v>
      </c>
      <c r="K6" s="188">
        <f ca="1">IF(COUNT(F7:J7)=0,"",COUNTIF(F7:J7,"&gt;0")+0.5*COUNTIF(F7:J7,0))</f>
        <v>1</v>
      </c>
      <c r="L6" s="9"/>
      <c r="M6" s="181">
        <v>5</v>
      </c>
    </row>
    <row r="7" spans="2:16" ht="21.75" customHeight="1">
      <c r="B7" s="184"/>
      <c r="C7" s="185"/>
      <c r="D7" s="186"/>
      <c r="E7" s="187"/>
      <c r="F7" s="15">
        <f ca="1">IF(LEN(INDIRECT(ADDRESS(ROW()-1, COLUMN())))=1,"",INDIRECT(ADDRESS(23,7))-INDIRECT(ADDRESS(23,6)))</f>
        <v>1</v>
      </c>
      <c r="G7" s="16" t="s">
        <v>33</v>
      </c>
      <c r="H7" s="9">
        <f ca="1">IF(LEN(INDIRECT(ADDRESS(ROW()-1, COLUMN())))=1,"",INDIRECT(ADDRESS(31,6))-INDIRECT(ADDRESS(31,7)))</f>
        <v>-6</v>
      </c>
      <c r="I7" s="9">
        <f ca="1">IF(LEN(INDIRECT(ADDRESS(ROW()-1, COLUMN())))=1,"",INDIRECT(ADDRESS(34,7))-INDIRECT(ADDRESS(34,6)))</f>
        <v>-1</v>
      </c>
      <c r="J7" s="10">
        <f ca="1">IF(LEN(INDIRECT(ADDRESS(ROW()-1, COLUMN())))=1,"",INDIRECT(ADDRESS(18,6))-INDIRECT(ADDRESS(18,7)))</f>
        <v>-8</v>
      </c>
      <c r="K7" s="188"/>
      <c r="L7" s="9">
        <f ca="1">IF(COUNT(F7:J7)=0,"",SUM(F7:J7))</f>
        <v>-14</v>
      </c>
      <c r="M7" s="181"/>
    </row>
    <row r="8" spans="2:16" ht="21.75" customHeight="1">
      <c r="B8" s="183">
        <v>3</v>
      </c>
      <c r="C8" s="185" t="s">
        <v>43</v>
      </c>
      <c r="D8" s="186"/>
      <c r="E8" s="187"/>
      <c r="F8" s="11" t="str">
        <f ca="1">INDIRECT(ADDRESS(26,6))&amp;":"&amp;INDIRECT(ADDRESS(26,7))</f>
        <v>2:13</v>
      </c>
      <c r="G8" s="13" t="str">
        <f ca="1">INDIRECT(ADDRESS(31,7))&amp;":"&amp;INDIRECT(ADDRESS(31,6))</f>
        <v>13:7</v>
      </c>
      <c r="H8" s="12" t="s">
        <v>33</v>
      </c>
      <c r="I8" s="13" t="str">
        <f ca="1">INDIRECT(ADDRESS(19,6))&amp;":"&amp;INDIRECT(ADDRESS(19,7))</f>
        <v>13:6</v>
      </c>
      <c r="J8" s="14" t="str">
        <f ca="1">INDIRECT(ADDRESS(22,7))&amp;":"&amp;INDIRECT(ADDRESS(22,6))</f>
        <v>6:9</v>
      </c>
      <c r="K8" s="188">
        <f ca="1">IF(COUNT(F9:J9)=0,"",COUNTIF(F9:J9,"&gt;0")+0.5*COUNTIF(F9:J9,0))</f>
        <v>2</v>
      </c>
      <c r="L8" s="27" t="s">
        <v>21</v>
      </c>
      <c r="M8" s="181">
        <v>3</v>
      </c>
    </row>
    <row r="9" spans="2:16" ht="21.75" customHeight="1">
      <c r="B9" s="184"/>
      <c r="C9" s="185"/>
      <c r="D9" s="186"/>
      <c r="E9" s="187"/>
      <c r="F9" s="15">
        <f ca="1">IF(LEN(INDIRECT(ADDRESS(ROW()-1, COLUMN())))=1,"",INDIRECT(ADDRESS(26,6))-INDIRECT(ADDRESS(26,7)))</f>
        <v>-11</v>
      </c>
      <c r="G9" s="9">
        <f ca="1">IF(LEN(INDIRECT(ADDRESS(ROW()-1, COLUMN())))=1,"",INDIRECT(ADDRESS(31,7))-INDIRECT(ADDRESS(31,6)))</f>
        <v>6</v>
      </c>
      <c r="H9" s="16" t="s">
        <v>33</v>
      </c>
      <c r="I9" s="9">
        <f ca="1">IF(LEN(INDIRECT(ADDRESS(ROW()-1, COLUMN())))=1,"",INDIRECT(ADDRESS(19,6))-INDIRECT(ADDRESS(19,7)))</f>
        <v>7</v>
      </c>
      <c r="J9" s="10">
        <f ca="1">IF(LEN(INDIRECT(ADDRESS(ROW()-1, COLUMN())))=1,"",INDIRECT(ADDRESS(22,7))-INDIRECT(ADDRESS(22,6)))</f>
        <v>-3</v>
      </c>
      <c r="K9" s="188"/>
      <c r="L9" s="9">
        <f ca="1">IF(COUNT(F9:J9)=0,"",SUM(F9:J9))</f>
        <v>-1</v>
      </c>
      <c r="M9" s="181"/>
    </row>
    <row r="10" spans="2:16" ht="21.75" customHeight="1">
      <c r="B10" s="183">
        <v>4</v>
      </c>
      <c r="C10" s="185" t="s">
        <v>44</v>
      </c>
      <c r="D10" s="186"/>
      <c r="E10" s="187"/>
      <c r="F10" s="11" t="str">
        <f ca="1">INDIRECT(ADDRESS(30,7))&amp;":"&amp;INDIRECT(ADDRESS(30,6))</f>
        <v>8:13</v>
      </c>
      <c r="G10" s="13" t="str">
        <f ca="1">INDIRECT(ADDRESS(34,6))&amp;":"&amp;INDIRECT(ADDRESS(34,7))</f>
        <v>7:6</v>
      </c>
      <c r="H10" s="13" t="str">
        <f ca="1">INDIRECT(ADDRESS(19,7))&amp;":"&amp;INDIRECT(ADDRESS(19,6))</f>
        <v>6:13</v>
      </c>
      <c r="I10" s="12" t="s">
        <v>33</v>
      </c>
      <c r="J10" s="14" t="str">
        <f ca="1">INDIRECT(ADDRESS(27,6))&amp;":"&amp;INDIRECT(ADDRESS(27,7))</f>
        <v>9:6</v>
      </c>
      <c r="K10" s="188">
        <f ca="1">IF(COUNT(F11:J11)=0,"",COUNTIF(F11:J11,"&gt;0")+0.5*COUNTIF(F11:J11,0))</f>
        <v>2</v>
      </c>
      <c r="L10" s="27" t="s">
        <v>20</v>
      </c>
      <c r="M10" s="181">
        <v>4</v>
      </c>
    </row>
    <row r="11" spans="2:16" ht="21.75" customHeight="1">
      <c r="B11" s="184"/>
      <c r="C11" s="185"/>
      <c r="D11" s="186"/>
      <c r="E11" s="187"/>
      <c r="F11" s="15">
        <f ca="1">IF(LEN(INDIRECT(ADDRESS(ROW()-1, COLUMN())))=1,"",INDIRECT(ADDRESS(30,7))-INDIRECT(ADDRESS(30,6)))</f>
        <v>-5</v>
      </c>
      <c r="G11" s="9">
        <f ca="1">IF(LEN(INDIRECT(ADDRESS(ROW()-1, COLUMN())))=1,"",INDIRECT(ADDRESS(34,6))-INDIRECT(ADDRESS(34,7)))</f>
        <v>1</v>
      </c>
      <c r="H11" s="9">
        <f ca="1">IF(LEN(INDIRECT(ADDRESS(ROW()-1, COLUMN())))=1,"",INDIRECT(ADDRESS(19,7))-INDIRECT(ADDRESS(19,6)))</f>
        <v>-7</v>
      </c>
      <c r="I11" s="16" t="s">
        <v>33</v>
      </c>
      <c r="J11" s="10">
        <f ca="1">IF(LEN(INDIRECT(ADDRESS(ROW()-1, COLUMN())))=1,"",INDIRECT(ADDRESS(27,6))-INDIRECT(ADDRESS(27,7)))</f>
        <v>3</v>
      </c>
      <c r="K11" s="188"/>
      <c r="L11" s="9">
        <f ca="1">IF(COUNT(F11:J11)=0,"",SUM(F11:J11))</f>
        <v>-8</v>
      </c>
      <c r="M11" s="181"/>
    </row>
    <row r="12" spans="2:16" ht="21.75" customHeight="1">
      <c r="B12" s="183">
        <v>5</v>
      </c>
      <c r="C12" s="185" t="s">
        <v>45</v>
      </c>
      <c r="D12" s="186"/>
      <c r="E12" s="187"/>
      <c r="F12" s="11" t="str">
        <f ca="1">INDIRECT(ADDRESS(35,6))&amp;":"&amp;INDIRECT(ADDRESS(35,7))</f>
        <v>12:7</v>
      </c>
      <c r="G12" s="13" t="str">
        <f ca="1">INDIRECT(ADDRESS(18,7))&amp;":"&amp;INDIRECT(ADDRESS(18,6))</f>
        <v>11:3</v>
      </c>
      <c r="H12" s="13" t="str">
        <f ca="1">INDIRECT(ADDRESS(22,6))&amp;":"&amp;INDIRECT(ADDRESS(22,7))</f>
        <v>9:6</v>
      </c>
      <c r="I12" s="13" t="str">
        <f ca="1">INDIRECT(ADDRESS(27,7))&amp;":"&amp;INDIRECT(ADDRESS(27,6))</f>
        <v>6:9</v>
      </c>
      <c r="J12" s="23" t="s">
        <v>33</v>
      </c>
      <c r="K12" s="188">
        <f ca="1">IF(COUNT(F13:J13)=0,"",COUNTIF(F13:J13,"&gt;0")+0.5*COUNTIF(F13:J13,0))</f>
        <v>3</v>
      </c>
      <c r="L12" s="9"/>
      <c r="M12" s="181">
        <v>1</v>
      </c>
    </row>
    <row r="13" spans="2:16" ht="21.75" customHeight="1" thickBot="1">
      <c r="B13" s="199"/>
      <c r="C13" s="200"/>
      <c r="D13" s="201"/>
      <c r="E13" s="202"/>
      <c r="F13" s="17">
        <f ca="1">IF(LEN(INDIRECT(ADDRESS(ROW()-1, COLUMN())))=1,"",INDIRECT(ADDRESS(35,6))-INDIRECT(ADDRESS(35,7)))</f>
        <v>5</v>
      </c>
      <c r="G13" s="18">
        <f ca="1">IF(LEN(INDIRECT(ADDRESS(ROW()-1, COLUMN())))=1,"",INDIRECT(ADDRESS(18,7))-INDIRECT(ADDRESS(18,6)))</f>
        <v>8</v>
      </c>
      <c r="H13" s="18">
        <f ca="1">IF(LEN(INDIRECT(ADDRESS(ROW()-1, COLUMN())))=1,"",INDIRECT(ADDRESS(22,6))-INDIRECT(ADDRESS(22,7)))</f>
        <v>3</v>
      </c>
      <c r="I13" s="18">
        <f ca="1">IF(LEN(INDIRECT(ADDRESS(ROW()-1, COLUMN())))=1,"",INDIRECT(ADDRESS(27,7))-INDIRECT(ADDRESS(27,6)))</f>
        <v>-3</v>
      </c>
      <c r="J13" s="19" t="s">
        <v>33</v>
      </c>
      <c r="K13" s="203"/>
      <c r="L13" s="18">
        <f ca="1">IF(COUNT(F13:J13)=0,"",SUM(F13:J13))</f>
        <v>13</v>
      </c>
      <c r="M13" s="182"/>
    </row>
    <row r="14" spans="2:16">
      <c r="M14"/>
    </row>
    <row r="15" spans="2:16">
      <c r="M15"/>
    </row>
    <row r="16" spans="2:16">
      <c r="M16"/>
    </row>
    <row r="17" spans="1:13" s="62" customFormat="1" ht="30" customHeight="1" thickBot="1">
      <c r="A17" s="61"/>
      <c r="B17" s="207" t="s">
        <v>4</v>
      </c>
      <c r="C17" s="207"/>
      <c r="D17" s="207"/>
      <c r="E17" s="207"/>
      <c r="F17" s="207"/>
      <c r="G17" s="207"/>
      <c r="H17" s="207"/>
      <c r="I17" s="207"/>
      <c r="J17" s="207"/>
      <c r="K17" s="207"/>
      <c r="M17" s="63"/>
    </row>
    <row r="18" spans="1:13" s="62" customFormat="1" ht="30" customHeight="1" thickBot="1">
      <c r="A18" s="61"/>
      <c r="B18" s="64">
        <v>2</v>
      </c>
      <c r="C18" s="204" t="str">
        <f ca="1">IF(ISBLANK(INDIRECT(ADDRESS(B18*2+2,3))),"",INDIRECT(ADDRESS(B18*2+2,3)))</f>
        <v>Помазан, Наумов, Аваков</v>
      </c>
      <c r="D18" s="204"/>
      <c r="E18" s="205"/>
      <c r="F18" s="65">
        <v>3</v>
      </c>
      <c r="G18" s="66">
        <v>11</v>
      </c>
      <c r="H18" s="206" t="str">
        <f ca="1">IF(ISBLANK(INDIRECT(ADDRESS(K18*2+2,3))),"",INDIRECT(ADDRESS(K18*2+2,3)))</f>
        <v>Гелдиев, Деревянных, Костяная</v>
      </c>
      <c r="I18" s="204"/>
      <c r="J18" s="204"/>
      <c r="K18" s="64">
        <v>5</v>
      </c>
      <c r="L18" s="67" t="s">
        <v>5</v>
      </c>
      <c r="M18" s="59">
        <v>3</v>
      </c>
    </row>
    <row r="19" spans="1:13" s="62" customFormat="1" ht="30" customHeight="1" thickBot="1">
      <c r="A19" s="61"/>
      <c r="B19" s="64">
        <v>3</v>
      </c>
      <c r="C19" s="204" t="str">
        <f ca="1">IF(ISBLANK(INDIRECT(ADDRESS(B19*2+2,3))),"",INDIRECT(ADDRESS(B19*2+2,3)))</f>
        <v>Валибуз, Балашова, Танчин</v>
      </c>
      <c r="D19" s="204"/>
      <c r="E19" s="205"/>
      <c r="F19" s="65">
        <v>13</v>
      </c>
      <c r="G19" s="66">
        <v>6</v>
      </c>
      <c r="H19" s="206" t="str">
        <f ca="1">IF(ISBLANK(INDIRECT(ADDRESS(K19*2+2,3))),"",INDIRECT(ADDRESS(K19*2+2,3)))</f>
        <v>Татьянц, Мыльцева О. ст., Мыльцева О. мл.</v>
      </c>
      <c r="I19" s="204"/>
      <c r="J19" s="204"/>
      <c r="K19" s="64">
        <v>4</v>
      </c>
      <c r="L19" s="67" t="s">
        <v>5</v>
      </c>
      <c r="M19" s="59">
        <v>4</v>
      </c>
    </row>
    <row r="20" spans="1:13" s="62" customFormat="1" ht="30" customHeight="1">
      <c r="A20" s="61"/>
      <c r="M20" s="68"/>
    </row>
    <row r="21" spans="1:13" s="62" customFormat="1" ht="30" customHeight="1" thickBot="1">
      <c r="A21" s="61"/>
      <c r="B21" s="207" t="s">
        <v>6</v>
      </c>
      <c r="C21" s="207"/>
      <c r="D21" s="207"/>
      <c r="E21" s="207"/>
      <c r="F21" s="207"/>
      <c r="G21" s="207"/>
      <c r="H21" s="207"/>
      <c r="I21" s="207"/>
      <c r="J21" s="207"/>
      <c r="K21" s="207"/>
      <c r="M21" s="68"/>
    </row>
    <row r="22" spans="1:13" s="62" customFormat="1" ht="30" customHeight="1" thickBot="1">
      <c r="A22" s="61"/>
      <c r="B22" s="64">
        <v>5</v>
      </c>
      <c r="C22" s="204" t="str">
        <f ca="1">IF(ISBLANK(INDIRECT(ADDRESS(B22*2+2,3))),"",INDIRECT(ADDRESS(B22*2+2,3)))</f>
        <v>Гелдиев, Деревянных, Костяная</v>
      </c>
      <c r="D22" s="204"/>
      <c r="E22" s="205"/>
      <c r="F22" s="65">
        <v>9</v>
      </c>
      <c r="G22" s="66">
        <v>6</v>
      </c>
      <c r="H22" s="206" t="str">
        <f ca="1">IF(ISBLANK(INDIRECT(ADDRESS(K22*2+2,3))),"",INDIRECT(ADDRESS(K22*2+2,3)))</f>
        <v>Валибуз, Балашова, Танчин</v>
      </c>
      <c r="I22" s="204"/>
      <c r="J22" s="204"/>
      <c r="K22" s="64">
        <v>3</v>
      </c>
      <c r="L22" s="67" t="s">
        <v>5</v>
      </c>
      <c r="M22" s="59">
        <v>1</v>
      </c>
    </row>
    <row r="23" spans="1:13" s="62" customFormat="1" ht="30" customHeight="1" thickBot="1">
      <c r="A23" s="61"/>
      <c r="B23" s="64">
        <v>1</v>
      </c>
      <c r="C23" s="204" t="str">
        <f ca="1">IF(ISBLANK(INDIRECT(ADDRESS(B23*2+2,3))),"",INDIRECT(ADDRESS(B23*2+2,3)))</f>
        <v>Изместьев, Автайкина, Ерёмин</v>
      </c>
      <c r="D23" s="204"/>
      <c r="E23" s="205"/>
      <c r="F23" s="65">
        <v>9</v>
      </c>
      <c r="G23" s="66">
        <v>10</v>
      </c>
      <c r="H23" s="206" t="str">
        <f ca="1">IF(ISBLANK(INDIRECT(ADDRESS(K23*2+2,3))),"",INDIRECT(ADDRESS(K23*2+2,3)))</f>
        <v>Помазан, Наумов, Аваков</v>
      </c>
      <c r="I23" s="204"/>
      <c r="J23" s="204"/>
      <c r="K23" s="64">
        <v>2</v>
      </c>
      <c r="L23" s="67" t="s">
        <v>5</v>
      </c>
      <c r="M23" s="59">
        <v>2</v>
      </c>
    </row>
    <row r="24" spans="1:13" s="62" customFormat="1" ht="30" customHeight="1">
      <c r="A24" s="61"/>
      <c r="M24" s="68"/>
    </row>
    <row r="25" spans="1:13" s="62" customFormat="1" ht="30" customHeight="1" thickBot="1">
      <c r="A25" s="61"/>
      <c r="B25" s="207" t="s">
        <v>7</v>
      </c>
      <c r="C25" s="207"/>
      <c r="D25" s="207"/>
      <c r="E25" s="207"/>
      <c r="F25" s="207"/>
      <c r="G25" s="207"/>
      <c r="H25" s="207"/>
      <c r="I25" s="207"/>
      <c r="J25" s="207"/>
      <c r="K25" s="207"/>
      <c r="M25" s="68"/>
    </row>
    <row r="26" spans="1:13" s="62" customFormat="1" ht="30" customHeight="1" thickBot="1">
      <c r="A26" s="61"/>
      <c r="B26" s="64">
        <v>3</v>
      </c>
      <c r="C26" s="204" t="str">
        <f ca="1">IF(ISBLANK(INDIRECT(ADDRESS(B26*2+2,3))),"",INDIRECT(ADDRESS(B26*2+2,3)))</f>
        <v>Валибуз, Балашова, Танчин</v>
      </c>
      <c r="D26" s="204"/>
      <c r="E26" s="205"/>
      <c r="F26" s="65">
        <v>2</v>
      </c>
      <c r="G26" s="66">
        <v>13</v>
      </c>
      <c r="H26" s="206" t="str">
        <f ca="1">IF(ISBLANK(INDIRECT(ADDRESS(K26*2+2,3))),"",INDIRECT(ADDRESS(K26*2+2,3)))</f>
        <v>Изместьев, Автайкина, Ерёмин</v>
      </c>
      <c r="I26" s="204"/>
      <c r="J26" s="204"/>
      <c r="K26" s="64">
        <v>1</v>
      </c>
      <c r="L26" s="67" t="s">
        <v>5</v>
      </c>
      <c r="M26" s="59">
        <v>3</v>
      </c>
    </row>
    <row r="27" spans="1:13" s="62" customFormat="1" ht="30" customHeight="1" thickBot="1">
      <c r="A27" s="61"/>
      <c r="B27" s="64">
        <v>4</v>
      </c>
      <c r="C27" s="204" t="str">
        <f ca="1">IF(ISBLANK(INDIRECT(ADDRESS(B27*2+2,3))),"",INDIRECT(ADDRESS(B27*2+2,3)))</f>
        <v>Татьянц, Мыльцева О. ст., Мыльцева О. мл.</v>
      </c>
      <c r="D27" s="204"/>
      <c r="E27" s="205"/>
      <c r="F27" s="65">
        <v>9</v>
      </c>
      <c r="G27" s="66">
        <v>6</v>
      </c>
      <c r="H27" s="206" t="str">
        <f ca="1">IF(ISBLANK(INDIRECT(ADDRESS(K27*2+2,3))),"",INDIRECT(ADDRESS(K27*2+2,3)))</f>
        <v>Гелдиев, Деревянных, Костяная</v>
      </c>
      <c r="I27" s="204"/>
      <c r="J27" s="204"/>
      <c r="K27" s="64">
        <v>5</v>
      </c>
      <c r="L27" s="67" t="s">
        <v>5</v>
      </c>
      <c r="M27" s="59">
        <v>4</v>
      </c>
    </row>
    <row r="28" spans="1:13" s="62" customFormat="1" ht="30" customHeight="1">
      <c r="A28" s="61"/>
      <c r="M28" s="68"/>
    </row>
    <row r="29" spans="1:13" s="62" customFormat="1" ht="30" customHeight="1" thickBot="1">
      <c r="A29" s="61"/>
      <c r="B29" s="207" t="s">
        <v>8</v>
      </c>
      <c r="C29" s="207"/>
      <c r="D29" s="207"/>
      <c r="E29" s="207"/>
      <c r="F29" s="207"/>
      <c r="G29" s="207"/>
      <c r="H29" s="207"/>
      <c r="I29" s="207"/>
      <c r="J29" s="207"/>
      <c r="K29" s="207"/>
      <c r="M29" s="68"/>
    </row>
    <row r="30" spans="1:13" s="62" customFormat="1" ht="30" customHeight="1" thickBot="1">
      <c r="A30" s="61"/>
      <c r="B30" s="64">
        <v>1</v>
      </c>
      <c r="C30" s="204" t="str">
        <f ca="1">IF(ISBLANK(INDIRECT(ADDRESS(B30*2+2,3))),"",INDIRECT(ADDRESS(B30*2+2,3)))</f>
        <v>Изместьев, Автайкина, Ерёмин</v>
      </c>
      <c r="D30" s="204"/>
      <c r="E30" s="205"/>
      <c r="F30" s="65">
        <v>13</v>
      </c>
      <c r="G30" s="66">
        <v>8</v>
      </c>
      <c r="H30" s="206" t="str">
        <f ca="1">IF(ISBLANK(INDIRECT(ADDRESS(K30*2+2,3))),"",INDIRECT(ADDRESS(K30*2+2,3)))</f>
        <v>Татьянц, Мыльцева О. ст., Мыльцева О. мл.</v>
      </c>
      <c r="I30" s="204"/>
      <c r="J30" s="204"/>
      <c r="K30" s="64">
        <v>4</v>
      </c>
      <c r="L30" s="67" t="s">
        <v>5</v>
      </c>
      <c r="M30" s="59">
        <v>1</v>
      </c>
    </row>
    <row r="31" spans="1:13" s="62" customFormat="1" ht="30" customHeight="1" thickBot="1">
      <c r="A31" s="61"/>
      <c r="B31" s="64">
        <v>2</v>
      </c>
      <c r="C31" s="204" t="str">
        <f ca="1">IF(ISBLANK(INDIRECT(ADDRESS(B31*2+2,3))),"",INDIRECT(ADDRESS(B31*2+2,3)))</f>
        <v>Помазан, Наумов, Аваков</v>
      </c>
      <c r="D31" s="204"/>
      <c r="E31" s="205"/>
      <c r="F31" s="65">
        <v>7</v>
      </c>
      <c r="G31" s="66">
        <v>13</v>
      </c>
      <c r="H31" s="206" t="str">
        <f ca="1">IF(ISBLANK(INDIRECT(ADDRESS(K31*2+2,3))),"",INDIRECT(ADDRESS(K31*2+2,3)))</f>
        <v>Валибуз, Балашова, Танчин</v>
      </c>
      <c r="I31" s="204"/>
      <c r="J31" s="204"/>
      <c r="K31" s="64">
        <v>3</v>
      </c>
      <c r="L31" s="67" t="s">
        <v>5</v>
      </c>
      <c r="M31" s="59">
        <v>2</v>
      </c>
    </row>
    <row r="32" spans="1:13" s="62" customFormat="1" ht="30" customHeight="1">
      <c r="A32" s="61"/>
      <c r="M32" s="68"/>
    </row>
    <row r="33" spans="1:13" s="62" customFormat="1" ht="30" customHeight="1" thickBot="1">
      <c r="A33" s="61"/>
      <c r="B33" s="207" t="s">
        <v>9</v>
      </c>
      <c r="C33" s="207"/>
      <c r="D33" s="207"/>
      <c r="E33" s="207"/>
      <c r="F33" s="207"/>
      <c r="G33" s="207"/>
      <c r="H33" s="207"/>
      <c r="I33" s="207"/>
      <c r="J33" s="207"/>
      <c r="K33" s="207"/>
      <c r="M33" s="68"/>
    </row>
    <row r="34" spans="1:13" s="62" customFormat="1" ht="30" customHeight="1" thickBot="1">
      <c r="A34" s="61"/>
      <c r="B34" s="64">
        <v>4</v>
      </c>
      <c r="C34" s="204" t="str">
        <f ca="1">IF(ISBLANK(INDIRECT(ADDRESS(B34*2+2,3))),"",INDIRECT(ADDRESS(B34*2+2,3)))</f>
        <v>Татьянц, Мыльцева О. ст., Мыльцева О. мл.</v>
      </c>
      <c r="D34" s="204"/>
      <c r="E34" s="205"/>
      <c r="F34" s="65">
        <v>7</v>
      </c>
      <c r="G34" s="66">
        <v>6</v>
      </c>
      <c r="H34" s="206" t="str">
        <f ca="1">IF(ISBLANK(INDIRECT(ADDRESS(K34*2+2,3))),"",INDIRECT(ADDRESS(K34*2+2,3)))</f>
        <v>Помазан, Наумов, Аваков</v>
      </c>
      <c r="I34" s="204"/>
      <c r="J34" s="204"/>
      <c r="K34" s="64">
        <v>2</v>
      </c>
      <c r="L34" s="67" t="s">
        <v>5</v>
      </c>
      <c r="M34" s="59">
        <v>3</v>
      </c>
    </row>
    <row r="35" spans="1:13" s="62" customFormat="1" ht="30" customHeight="1" thickBot="1">
      <c r="A35" s="61"/>
      <c r="B35" s="64">
        <v>5</v>
      </c>
      <c r="C35" s="204" t="str">
        <f ca="1">IF(ISBLANK(INDIRECT(ADDRESS(B35*2+2,3))),"",INDIRECT(ADDRESS(B35*2+2,3)))</f>
        <v>Гелдиев, Деревянных, Костяная</v>
      </c>
      <c r="D35" s="204"/>
      <c r="E35" s="205"/>
      <c r="F35" s="65">
        <v>12</v>
      </c>
      <c r="G35" s="66">
        <v>7</v>
      </c>
      <c r="H35" s="206" t="str">
        <f ca="1">IF(ISBLANK(INDIRECT(ADDRESS(K35*2+2,3))),"",INDIRECT(ADDRESS(K35*2+2,3)))</f>
        <v>Изместьев, Автайкина, Ерёмин</v>
      </c>
      <c r="I35" s="204"/>
      <c r="J35" s="204"/>
      <c r="K35" s="64">
        <v>1</v>
      </c>
      <c r="L35" s="67" t="s">
        <v>5</v>
      </c>
      <c r="M35" s="59">
        <v>4</v>
      </c>
    </row>
    <row r="38" spans="1:13">
      <c r="B38" s="189" t="s">
        <v>16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</row>
    <row r="39" spans="1:13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>
      <c r="B41" s="189" t="s">
        <v>17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</row>
  </sheetData>
  <sheetCalcPr fullCalcOnLoad="1"/>
  <mergeCells count="49">
    <mergeCell ref="B33:K33"/>
    <mergeCell ref="C34:E34"/>
    <mergeCell ref="H34:J34"/>
    <mergeCell ref="C35:E35"/>
    <mergeCell ref="H35:J35"/>
    <mergeCell ref="C30:E30"/>
    <mergeCell ref="H30:J30"/>
    <mergeCell ref="C31:E31"/>
    <mergeCell ref="H31:J31"/>
    <mergeCell ref="C22:E22"/>
    <mergeCell ref="H22:J22"/>
    <mergeCell ref="C23:E23"/>
    <mergeCell ref="H23:J23"/>
    <mergeCell ref="B25:K25"/>
    <mergeCell ref="C26:E26"/>
    <mergeCell ref="C18:E18"/>
    <mergeCell ref="H18:J18"/>
    <mergeCell ref="C19:E19"/>
    <mergeCell ref="H19:J19"/>
    <mergeCell ref="H27:J27"/>
    <mergeCell ref="B29:K29"/>
    <mergeCell ref="H26:J26"/>
    <mergeCell ref="C27:E27"/>
    <mergeCell ref="M10:M11"/>
    <mergeCell ref="B12:B13"/>
    <mergeCell ref="C12:E13"/>
    <mergeCell ref="K12:K13"/>
    <mergeCell ref="M12:M13"/>
    <mergeCell ref="B21:K21"/>
    <mergeCell ref="B10:B11"/>
    <mergeCell ref="C10:E11"/>
    <mergeCell ref="K10:K11"/>
    <mergeCell ref="B17:K17"/>
    <mergeCell ref="B38:M38"/>
    <mergeCell ref="B41:M41"/>
    <mergeCell ref="B1:M1"/>
    <mergeCell ref="C3:E3"/>
    <mergeCell ref="B4:B5"/>
    <mergeCell ref="C4:E5"/>
    <mergeCell ref="K4:K5"/>
    <mergeCell ref="M4:M5"/>
    <mergeCell ref="B6:B7"/>
    <mergeCell ref="C6:E7"/>
    <mergeCell ref="K6:K7"/>
    <mergeCell ref="M6:M7"/>
    <mergeCell ref="B8:B9"/>
    <mergeCell ref="C8:E9"/>
    <mergeCell ref="K8:K9"/>
    <mergeCell ref="M8:M9"/>
  </mergeCells>
  <phoneticPr fontId="0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workbookViewId="0">
      <selection activeCell="D26" sqref="D26"/>
    </sheetView>
  </sheetViews>
  <sheetFormatPr defaultRowHeight="15" customHeight="1"/>
  <cols>
    <col min="1" max="1" width="9.140625" style="22"/>
    <col min="2" max="16384" width="9.140625" style="21"/>
  </cols>
  <sheetData>
    <row r="1" spans="2:13" ht="82.5" customHeight="1">
      <c r="B1" s="210" t="s">
        <v>53</v>
      </c>
      <c r="C1" s="210"/>
      <c r="D1" s="210"/>
      <c r="E1" s="210"/>
      <c r="F1" s="210"/>
      <c r="G1" s="210"/>
      <c r="H1" s="210"/>
      <c r="I1" s="210"/>
      <c r="J1" s="210"/>
      <c r="K1" s="210"/>
      <c r="L1" s="35"/>
      <c r="M1" s="35"/>
    </row>
    <row r="2" spans="2:13" ht="15" customHeight="1">
      <c r="C2" s="24"/>
    </row>
    <row r="3" spans="2:13" ht="15" customHeight="1">
      <c r="C3" s="24"/>
    </row>
    <row r="4" spans="2:13" ht="15" customHeight="1">
      <c r="B4" s="213" t="s">
        <v>49</v>
      </c>
      <c r="C4" s="212"/>
      <c r="D4" s="71">
        <v>13</v>
      </c>
      <c r="E4" s="72"/>
    </row>
    <row r="5" spans="2:13" ht="15" customHeight="1">
      <c r="C5" s="24"/>
      <c r="E5" s="73"/>
    </row>
    <row r="6" spans="2:13" ht="15" customHeight="1">
      <c r="B6" s="20" t="s">
        <v>5</v>
      </c>
      <c r="C6" s="24">
        <v>1</v>
      </c>
      <c r="E6" s="74"/>
      <c r="F6" s="211" t="str">
        <f>IF(ISBLANK(D4),"",IF(D4&gt;D8,B4,B8))</f>
        <v>Пищанский</v>
      </c>
      <c r="G6" s="212"/>
      <c r="H6" s="71">
        <v>13</v>
      </c>
      <c r="I6" s="72"/>
    </row>
    <row r="7" spans="2:13" ht="15" customHeight="1">
      <c r="C7" s="24"/>
      <c r="E7" s="74"/>
      <c r="I7" s="73"/>
    </row>
    <row r="8" spans="2:13" ht="15" customHeight="1">
      <c r="B8" s="213" t="s">
        <v>50</v>
      </c>
      <c r="C8" s="212"/>
      <c r="D8" s="71">
        <v>5</v>
      </c>
      <c r="E8" s="75"/>
      <c r="I8" s="74"/>
    </row>
    <row r="9" spans="2:13" ht="15" customHeight="1">
      <c r="C9" s="24"/>
      <c r="I9" s="74"/>
    </row>
    <row r="10" spans="2:13" ht="15" customHeight="1">
      <c r="C10" s="24"/>
      <c r="G10" s="20" t="s">
        <v>5</v>
      </c>
      <c r="H10" s="24">
        <v>1</v>
      </c>
      <c r="I10" s="74"/>
      <c r="J10" s="211" t="str">
        <f>IF(ISBLANK(H6),"",IF(H6&gt;H14,F6,F14))</f>
        <v>Пищанский</v>
      </c>
      <c r="K10" s="213"/>
      <c r="L10" s="76"/>
    </row>
    <row r="11" spans="2:13" ht="15" customHeight="1">
      <c r="C11" s="24"/>
      <c r="I11" s="74"/>
    </row>
    <row r="12" spans="2:13" ht="15" customHeight="1">
      <c r="B12" s="213" t="s">
        <v>51</v>
      </c>
      <c r="C12" s="212"/>
      <c r="D12" s="71">
        <v>13</v>
      </c>
      <c r="E12" s="72"/>
      <c r="I12" s="74"/>
    </row>
    <row r="13" spans="2:13" ht="15" customHeight="1">
      <c r="C13" s="24"/>
      <c r="E13" s="73"/>
      <c r="I13" s="74"/>
    </row>
    <row r="14" spans="2:13" ht="15" customHeight="1">
      <c r="B14" s="20" t="s">
        <v>5</v>
      </c>
      <c r="C14" s="24">
        <v>2</v>
      </c>
      <c r="E14" s="74"/>
      <c r="F14" s="211" t="str">
        <f>IF(ISBLANK(D12),"",IF(D12&gt;D16,B12,B16))</f>
        <v>Клименко</v>
      </c>
      <c r="G14" s="212"/>
      <c r="H14" s="71">
        <v>9</v>
      </c>
      <c r="I14" s="75"/>
    </row>
    <row r="15" spans="2:13" ht="15" customHeight="1">
      <c r="E15" s="74"/>
    </row>
    <row r="16" spans="2:13" ht="15" customHeight="1">
      <c r="B16" s="213" t="s">
        <v>52</v>
      </c>
      <c r="C16" s="212"/>
      <c r="D16" s="71">
        <v>8</v>
      </c>
      <c r="E16" s="75"/>
    </row>
    <row r="20" spans="1:13" ht="15" customHeight="1">
      <c r="B20" s="213" t="str">
        <f>IF(ISBLANK(D4),"",IF(D4&gt;D8,B8,B4))</f>
        <v>Изместьев</v>
      </c>
      <c r="C20" s="212"/>
      <c r="D20" s="71">
        <v>7</v>
      </c>
      <c r="E20" s="72"/>
      <c r="F20" s="214"/>
      <c r="G20" s="214"/>
    </row>
    <row r="21" spans="1:13" ht="15" customHeight="1">
      <c r="E21" s="73"/>
    </row>
    <row r="22" spans="1:13" ht="15" customHeight="1">
      <c r="C22" s="20" t="s">
        <v>5</v>
      </c>
      <c r="D22" s="24">
        <v>2</v>
      </c>
      <c r="E22" s="74"/>
      <c r="F22" s="211" t="str">
        <f>IF(ISBLANK(D20),"",IF(D20&gt;D24,B20,B24))</f>
        <v>Гелдиев</v>
      </c>
      <c r="G22" s="213"/>
    </row>
    <row r="23" spans="1:13" ht="15" customHeight="1">
      <c r="E23" s="74"/>
    </row>
    <row r="24" spans="1:13" ht="15" customHeight="1">
      <c r="B24" s="213" t="str">
        <f>IF(ISBLANK(D12),"",IF(D12&gt;D16,B16,B12))</f>
        <v>Гелдиев</v>
      </c>
      <c r="C24" s="212"/>
      <c r="D24" s="71">
        <v>13</v>
      </c>
      <c r="E24" s="75"/>
    </row>
    <row r="27" spans="1:13" customFormat="1">
      <c r="A27" s="22"/>
      <c r="B27" s="189" t="s">
        <v>16</v>
      </c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</row>
    <row r="28" spans="1:13" customFormat="1">
      <c r="A28" s="22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customFormat="1">
      <c r="A29" s="22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customFormat="1">
      <c r="A30" s="22"/>
      <c r="B30" s="189" t="s">
        <v>17</v>
      </c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</row>
  </sheetData>
  <mergeCells count="14">
    <mergeCell ref="B12:C12"/>
    <mergeCell ref="B1:K1"/>
    <mergeCell ref="B4:C4"/>
    <mergeCell ref="F6:G6"/>
    <mergeCell ref="B8:C8"/>
    <mergeCell ref="J10:K10"/>
    <mergeCell ref="B27:M27"/>
    <mergeCell ref="B30:M30"/>
    <mergeCell ref="F14:G14"/>
    <mergeCell ref="B16:C16"/>
    <mergeCell ref="B20:C20"/>
    <mergeCell ref="F20:G20"/>
    <mergeCell ref="F22:G22"/>
    <mergeCell ref="B24:C2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workbookViewId="0">
      <selection activeCell="D25" sqref="D25"/>
    </sheetView>
  </sheetViews>
  <sheetFormatPr defaultRowHeight="15" customHeight="1"/>
  <cols>
    <col min="1" max="1" width="9.140625" style="22"/>
    <col min="2" max="16384" width="9.140625" style="21"/>
  </cols>
  <sheetData>
    <row r="1" spans="2:12" ht="76.5" customHeight="1">
      <c r="B1" s="210" t="s">
        <v>54</v>
      </c>
      <c r="C1" s="210"/>
      <c r="D1" s="210"/>
      <c r="E1" s="210"/>
      <c r="F1" s="210"/>
      <c r="G1" s="210"/>
      <c r="H1" s="210"/>
      <c r="I1" s="210"/>
      <c r="J1" s="210"/>
      <c r="K1" s="210"/>
    </row>
    <row r="2" spans="2:12" ht="15" customHeight="1">
      <c r="C2" s="24"/>
    </row>
    <row r="3" spans="2:12" ht="15" customHeight="1">
      <c r="C3" s="24"/>
    </row>
    <row r="4" spans="2:12" ht="15" customHeight="1">
      <c r="B4" s="213" t="s">
        <v>55</v>
      </c>
      <c r="C4" s="212"/>
      <c r="D4" s="71">
        <v>11</v>
      </c>
      <c r="E4" s="72"/>
    </row>
    <row r="5" spans="2:12" ht="15" customHeight="1">
      <c r="C5" s="24"/>
      <c r="E5" s="73"/>
    </row>
    <row r="6" spans="2:12" ht="15" customHeight="1">
      <c r="B6" s="20" t="s">
        <v>5</v>
      </c>
      <c r="C6" s="24">
        <v>3</v>
      </c>
      <c r="E6" s="74"/>
      <c r="F6" s="211" t="str">
        <f>IF(ISBLANK(D4),"",IF(D4&gt;D8,B4,B8))</f>
        <v>Татьянц</v>
      </c>
      <c r="G6" s="212"/>
      <c r="H6" s="71">
        <v>2</v>
      </c>
      <c r="I6" s="72"/>
    </row>
    <row r="7" spans="2:12" ht="15" customHeight="1">
      <c r="C7" s="24"/>
      <c r="E7" s="74"/>
      <c r="I7" s="73"/>
    </row>
    <row r="8" spans="2:12" ht="15" customHeight="1">
      <c r="B8" s="213" t="s">
        <v>56</v>
      </c>
      <c r="C8" s="212"/>
      <c r="D8" s="71">
        <v>13</v>
      </c>
      <c r="E8" s="75"/>
      <c r="I8" s="74"/>
    </row>
    <row r="9" spans="2:12" ht="15" customHeight="1">
      <c r="C9" s="24"/>
      <c r="I9" s="74"/>
    </row>
    <row r="10" spans="2:12" ht="15" customHeight="1">
      <c r="C10" s="24"/>
      <c r="G10" s="20" t="s">
        <v>5</v>
      </c>
      <c r="H10" s="24">
        <v>3</v>
      </c>
      <c r="I10" s="74"/>
      <c r="J10" s="211" t="str">
        <f>IF(ISBLANK(H6),"",IF(H6&gt;H14,F6,F14))</f>
        <v>Нечаев</v>
      </c>
      <c r="K10" s="213"/>
      <c r="L10" s="76"/>
    </row>
    <row r="11" spans="2:12" ht="15" customHeight="1">
      <c r="C11" s="24"/>
      <c r="I11" s="74"/>
    </row>
    <row r="12" spans="2:12" ht="15" customHeight="1">
      <c r="B12" s="213" t="s">
        <v>57</v>
      </c>
      <c r="C12" s="212"/>
      <c r="D12" s="71">
        <v>13</v>
      </c>
      <c r="E12" s="72"/>
      <c r="I12" s="74"/>
    </row>
    <row r="13" spans="2:12" ht="15" customHeight="1">
      <c r="C13" s="24"/>
      <c r="E13" s="73"/>
      <c r="I13" s="74"/>
    </row>
    <row r="14" spans="2:12" ht="15" customHeight="1">
      <c r="B14" s="20" t="s">
        <v>5</v>
      </c>
      <c r="C14" s="24">
        <v>4</v>
      </c>
      <c r="E14" s="74"/>
      <c r="F14" s="211" t="str">
        <f>IF(ISBLANK(D12),"",IF(D12&gt;D16,B12,B16))</f>
        <v>Нечаев</v>
      </c>
      <c r="G14" s="212"/>
      <c r="H14" s="71">
        <v>13</v>
      </c>
      <c r="I14" s="75"/>
    </row>
    <row r="15" spans="2:12" ht="15" customHeight="1">
      <c r="E15" s="74"/>
    </row>
    <row r="16" spans="2:12" ht="15" customHeight="1">
      <c r="B16" s="213" t="s">
        <v>58</v>
      </c>
      <c r="C16" s="212"/>
      <c r="D16" s="71">
        <v>4</v>
      </c>
      <c r="E16" s="75"/>
    </row>
    <row r="20" spans="1:13" ht="15" customHeight="1">
      <c r="B20" s="213" t="str">
        <f>IF(ISBLANK(D4),"",IF(D4&gt;D8,B8,B4))</f>
        <v>Лукин</v>
      </c>
      <c r="C20" s="212"/>
      <c r="D20" s="71">
        <v>10</v>
      </c>
      <c r="E20" s="72"/>
      <c r="F20" s="214"/>
      <c r="G20" s="214"/>
    </row>
    <row r="21" spans="1:13" ht="15" customHeight="1">
      <c r="E21" s="73"/>
    </row>
    <row r="22" spans="1:13" ht="15" customHeight="1">
      <c r="C22" s="20" t="s">
        <v>5</v>
      </c>
      <c r="D22" s="24">
        <v>4</v>
      </c>
      <c r="E22" s="74"/>
      <c r="F22" s="211" t="str">
        <f>IF(ISBLANK(D20),"",IF(D20&gt;D24,B20,B24))</f>
        <v>Валибуз</v>
      </c>
      <c r="G22" s="213"/>
    </row>
    <row r="23" spans="1:13" ht="15" customHeight="1">
      <c r="E23" s="74"/>
    </row>
    <row r="24" spans="1:13" ht="15" customHeight="1">
      <c r="B24" s="213" t="str">
        <f>IF(ISBLANK(D12),"",IF(D12&gt;D16,B16,B12))</f>
        <v>Валибуз</v>
      </c>
      <c r="C24" s="212"/>
      <c r="D24" s="71">
        <v>13</v>
      </c>
      <c r="E24" s="75"/>
    </row>
    <row r="27" spans="1:13" customFormat="1">
      <c r="A27" s="22"/>
      <c r="B27" s="189" t="s">
        <v>16</v>
      </c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</row>
    <row r="28" spans="1:13" customFormat="1">
      <c r="A28" s="22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customFormat="1">
      <c r="A29" s="22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customFormat="1">
      <c r="A30" s="22"/>
      <c r="B30" s="189" t="s">
        <v>17</v>
      </c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</row>
  </sheetData>
  <mergeCells count="14">
    <mergeCell ref="B12:C12"/>
    <mergeCell ref="B1:K1"/>
    <mergeCell ref="B4:C4"/>
    <mergeCell ref="F6:G6"/>
    <mergeCell ref="B8:C8"/>
    <mergeCell ref="J10:K10"/>
    <mergeCell ref="B27:M27"/>
    <mergeCell ref="B30:M30"/>
    <mergeCell ref="F14:G14"/>
    <mergeCell ref="B16:C16"/>
    <mergeCell ref="B20:C20"/>
    <mergeCell ref="F20:G20"/>
    <mergeCell ref="F22:G22"/>
    <mergeCell ref="B24:C2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workbookViewId="0">
      <selection activeCell="G21" sqref="G21"/>
    </sheetView>
  </sheetViews>
  <sheetFormatPr defaultRowHeight="15" customHeight="1"/>
  <cols>
    <col min="1" max="1" width="9.140625" style="22"/>
    <col min="2" max="7" width="9.140625" style="21"/>
    <col min="12" max="16384" width="9.140625" style="21"/>
  </cols>
  <sheetData>
    <row r="1" spans="1:13" ht="81" customHeight="1">
      <c r="B1" s="210" t="s">
        <v>59</v>
      </c>
      <c r="C1" s="210"/>
      <c r="D1" s="210"/>
      <c r="E1" s="210"/>
      <c r="F1" s="210"/>
      <c r="G1" s="210"/>
      <c r="H1" s="210"/>
      <c r="I1" s="210"/>
      <c r="J1" s="210"/>
      <c r="K1" s="210"/>
    </row>
    <row r="2" spans="1:13" ht="15" customHeight="1">
      <c r="C2" s="24"/>
    </row>
    <row r="3" spans="1:13" ht="15" customHeight="1">
      <c r="C3" s="24"/>
    </row>
    <row r="4" spans="1:13" ht="15" customHeight="1">
      <c r="B4" s="213" t="s">
        <v>60</v>
      </c>
      <c r="C4" s="212"/>
      <c r="D4" s="71">
        <v>7</v>
      </c>
      <c r="E4" s="72"/>
    </row>
    <row r="5" spans="1:13" ht="15" customHeight="1">
      <c r="C5" s="24"/>
      <c r="E5" s="73"/>
    </row>
    <row r="6" spans="1:13" ht="15" customHeight="1">
      <c r="B6" s="20" t="s">
        <v>5</v>
      </c>
      <c r="C6" s="24">
        <v>5</v>
      </c>
      <c r="E6" s="74"/>
      <c r="F6" s="211" t="str">
        <f>IF(ISBLANK(D4),"",IF(D4&gt;D8,B4,B8))</f>
        <v>Хмылёв</v>
      </c>
      <c r="G6" s="213"/>
    </row>
    <row r="7" spans="1:13" ht="15" customHeight="1">
      <c r="C7" s="24"/>
      <c r="E7" s="74"/>
    </row>
    <row r="8" spans="1:13" ht="15" customHeight="1">
      <c r="B8" s="213" t="s">
        <v>61</v>
      </c>
      <c r="C8" s="212"/>
      <c r="D8" s="71">
        <v>13</v>
      </c>
      <c r="E8" s="75"/>
    </row>
    <row r="9" spans="1:13" ht="15" customHeight="1">
      <c r="C9" s="24"/>
    </row>
    <row r="10" spans="1:13" s="78" customFormat="1" ht="15" customHeight="1">
      <c r="A10" s="77"/>
      <c r="C10" s="79"/>
      <c r="G10" s="80"/>
      <c r="H10" s="52"/>
      <c r="I10" s="52"/>
      <c r="J10" s="52"/>
      <c r="K10" s="52"/>
      <c r="L10" s="81"/>
    </row>
    <row r="11" spans="1:13" customFormat="1">
      <c r="A11" s="22"/>
      <c r="B11" s="189" t="s">
        <v>16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</row>
    <row r="12" spans="1:13" customFormat="1">
      <c r="A12" s="22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customFormat="1">
      <c r="A13" s="22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customFormat="1">
      <c r="A14" s="22"/>
      <c r="B14" s="189" t="s">
        <v>17</v>
      </c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</row>
    <row r="15" spans="1:13" s="78" customFormat="1" ht="15" customHeight="1">
      <c r="A15" s="77"/>
      <c r="H15" s="52"/>
      <c r="I15" s="52"/>
      <c r="J15" s="52"/>
      <c r="K15" s="52"/>
    </row>
    <row r="16" spans="1:13" s="78" customFormat="1" ht="15" customHeight="1">
      <c r="A16" s="77"/>
      <c r="B16" s="215"/>
      <c r="C16" s="215"/>
      <c r="D16" s="81"/>
      <c r="H16" s="52"/>
      <c r="I16" s="52"/>
      <c r="J16" s="52"/>
      <c r="K16" s="52"/>
    </row>
    <row r="20" spans="1:1" customFormat="1" ht="15" customHeight="1">
      <c r="A20" s="22"/>
    </row>
    <row r="21" spans="1:1" customFormat="1" ht="15" customHeight="1">
      <c r="A21" s="22"/>
    </row>
    <row r="22" spans="1:1" customFormat="1" ht="15" customHeight="1">
      <c r="A22" s="22"/>
    </row>
    <row r="23" spans="1:1" customFormat="1" ht="15" customHeight="1">
      <c r="A23" s="22"/>
    </row>
    <row r="24" spans="1:1" customFormat="1" ht="15" customHeight="1">
      <c r="A24" s="22"/>
    </row>
    <row r="25" spans="1:1" customFormat="1" ht="15" customHeight="1">
      <c r="A25" s="22"/>
    </row>
    <row r="26" spans="1:1" customFormat="1" ht="15" customHeight="1">
      <c r="A26" s="22"/>
    </row>
    <row r="27" spans="1:1" customFormat="1" ht="15" customHeight="1">
      <c r="A27" s="22"/>
    </row>
    <row r="28" spans="1:1" customFormat="1" ht="15" customHeight="1">
      <c r="A28" s="22"/>
    </row>
  </sheetData>
  <mergeCells count="7">
    <mergeCell ref="B16:C16"/>
    <mergeCell ref="B11:M11"/>
    <mergeCell ref="B14:M14"/>
    <mergeCell ref="B1:K1"/>
    <mergeCell ref="B4:C4"/>
    <mergeCell ref="F6:G6"/>
    <mergeCell ref="B8:C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Чемпионат ВФБ (точность, муж) </vt:lpstr>
      <vt:lpstr>Чемпионат ВФБ (точность, жен) </vt:lpstr>
      <vt:lpstr>Итоги ГП Чемп (точность, муж)</vt:lpstr>
      <vt:lpstr>Итоги ГП Чемп (точность, жен)</vt:lpstr>
      <vt:lpstr>ОРТ Абрау (тройки, группа А)</vt:lpstr>
      <vt:lpstr>ОРТ Абрау (тройки, группа В)</vt:lpstr>
      <vt:lpstr>Кубок А ОРТ Абрау (тройки)</vt:lpstr>
      <vt:lpstr>Кубок В ОРТ Абрау (тройки)</vt:lpstr>
      <vt:lpstr>Кубок С ОРТ Абрау (тройки)</vt:lpstr>
      <vt:lpstr>Итоги ГП ОРТ Абрау (тройки)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EMPEROR</cp:lastModifiedBy>
  <dcterms:created xsi:type="dcterms:W3CDTF">2024-09-17T18:22:21Z</dcterms:created>
  <dcterms:modified xsi:type="dcterms:W3CDTF">2024-10-05T07:23:22Z</dcterms:modified>
</cp:coreProperties>
</file>