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0" windowWidth="19200" windowHeight="8145" firstSheet="3" activeTab="4"/>
  </bookViews>
  <sheets>
    <sheet name="Женщины группа А" sheetId="42" r:id="rId1"/>
    <sheet name="Женщины группа В" sheetId="56" r:id="rId2"/>
    <sheet name="Женщины Кубок А" sheetId="48" r:id="rId3"/>
    <sheet name="Женщины Кубок В" sheetId="46" r:id="rId4"/>
    <sheet name="Итоги ГП России ОРТ жен" sheetId="51" r:id="rId5"/>
    <sheet name="Мужчины группа А" sheetId="16" r:id="rId6"/>
    <sheet name="Мужчины группа В" sheetId="58" r:id="rId7"/>
    <sheet name="Мужчины Кубок А" sheetId="59" r:id="rId8"/>
    <sheet name="Мужчины Кубок В" sheetId="60" r:id="rId9"/>
    <sheet name="Итоги ГП России ОРТ муж" sheetId="61" r:id="rId10"/>
    <sheet name="Служебный лист" sheetId="4" state="hidden" r:id="rId11"/>
  </sheets>
  <calcPr calcId="114210"/>
</workbook>
</file>

<file path=xl/calcChain.xml><?xml version="1.0" encoding="utf-8"?>
<calcChain xmlns="http://schemas.openxmlformats.org/spreadsheetml/2006/main">
  <c r="F6" i="60"/>
  <c r="F14"/>
  <c r="J10"/>
  <c r="B20"/>
  <c r="F22"/>
  <c r="B24"/>
  <c r="F6" i="59"/>
  <c r="J10"/>
  <c r="F14"/>
  <c r="F30"/>
  <c r="J26"/>
  <c r="N18"/>
  <c r="F22"/>
  <c r="B36"/>
  <c r="B40"/>
  <c r="F38"/>
  <c r="G4" i="58"/>
  <c r="H4"/>
  <c r="I4"/>
  <c r="J4"/>
  <c r="G5"/>
  <c r="H5"/>
  <c r="I5"/>
  <c r="J5"/>
  <c r="K4"/>
  <c r="F6"/>
  <c r="H6"/>
  <c r="I6"/>
  <c r="J6"/>
  <c r="F7"/>
  <c r="H7"/>
  <c r="I7"/>
  <c r="J7"/>
  <c r="K6"/>
  <c r="F8"/>
  <c r="G8"/>
  <c r="I8"/>
  <c r="J8"/>
  <c r="F9"/>
  <c r="G9"/>
  <c r="I9"/>
  <c r="J9"/>
  <c r="K8"/>
  <c r="F10"/>
  <c r="G10"/>
  <c r="H10"/>
  <c r="J10"/>
  <c r="F11"/>
  <c r="G11"/>
  <c r="H11"/>
  <c r="J11"/>
  <c r="K10"/>
  <c r="F12"/>
  <c r="G12"/>
  <c r="H12"/>
  <c r="I12"/>
  <c r="F13"/>
  <c r="G13"/>
  <c r="H13"/>
  <c r="I13"/>
  <c r="K12"/>
  <c r="C18"/>
  <c r="H18"/>
  <c r="C19"/>
  <c r="H19"/>
  <c r="C22"/>
  <c r="H22"/>
  <c r="C23"/>
  <c r="H23"/>
  <c r="C26"/>
  <c r="H26"/>
  <c r="C27"/>
  <c r="H27"/>
  <c r="C30"/>
  <c r="H30"/>
  <c r="C31"/>
  <c r="H31"/>
  <c r="C34"/>
  <c r="H34"/>
  <c r="C35"/>
  <c r="H35"/>
  <c r="G4" i="56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F30" i="48"/>
  <c r="B40"/>
  <c r="F14"/>
  <c r="B36"/>
  <c r="F38"/>
  <c r="F22"/>
  <c r="J26"/>
  <c r="N18"/>
  <c r="F6"/>
  <c r="J10"/>
  <c r="B24" i="46"/>
  <c r="B20"/>
  <c r="F22"/>
  <c r="F14"/>
  <c r="J10"/>
  <c r="F6"/>
  <c r="I12" i="42"/>
  <c r="G12"/>
  <c r="H10"/>
  <c r="F10"/>
  <c r="J8"/>
  <c r="G8"/>
  <c r="I6"/>
  <c r="F6"/>
  <c r="J4"/>
  <c r="H4"/>
  <c r="C35"/>
  <c r="C30"/>
  <c r="C26"/>
  <c r="C23"/>
  <c r="C22"/>
  <c r="C19"/>
  <c r="I13"/>
  <c r="G13"/>
  <c r="H12"/>
  <c r="H13"/>
  <c r="F12"/>
  <c r="F13"/>
  <c r="H11"/>
  <c r="F11"/>
  <c r="J10"/>
  <c r="J11"/>
  <c r="G10"/>
  <c r="G11"/>
  <c r="J9"/>
  <c r="G9"/>
  <c r="I8"/>
  <c r="I9"/>
  <c r="F8"/>
  <c r="F9"/>
  <c r="I7"/>
  <c r="F7"/>
  <c r="J6"/>
  <c r="J7"/>
  <c r="H6"/>
  <c r="H7"/>
  <c r="J5"/>
  <c r="H5"/>
  <c r="I4"/>
  <c r="I5"/>
  <c r="G4"/>
  <c r="G5"/>
  <c r="H18"/>
  <c r="H27"/>
  <c r="H22"/>
  <c r="H31"/>
  <c r="H26"/>
  <c r="H35"/>
  <c r="C27"/>
  <c r="C34"/>
  <c r="H19"/>
  <c r="H30"/>
  <c r="C18"/>
  <c r="C31"/>
  <c r="H23"/>
  <c r="H34"/>
  <c r="K4"/>
  <c r="K6"/>
  <c r="K8"/>
  <c r="K10"/>
  <c r="K12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O25"/>
  <c r="S25"/>
  <c r="S26"/>
  <c r="O26"/>
  <c r="AB17"/>
  <c r="AB18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AB26"/>
  <c r="P26"/>
  <c r="L26"/>
  <c r="R20"/>
  <c r="Y26"/>
  <c r="AA11"/>
  <c r="AB21"/>
  <c r="AB24"/>
  <c r="R18"/>
  <c r="AA19"/>
  <c r="AA13"/>
  <c r="U25"/>
  <c r="AB25"/>
  <c r="X26"/>
  <c r="R21"/>
  <c r="S22"/>
  <c r="S11"/>
  <c r="AA14"/>
  <c r="R23"/>
  <c r="V23"/>
  <c r="P25"/>
  <c r="AA26"/>
  <c r="R11"/>
  <c r="V25"/>
  <c r="W26"/>
  <c r="U23"/>
  <c r="S16"/>
  <c r="S13"/>
  <c r="M24"/>
  <c r="R24"/>
  <c r="V24"/>
  <c r="AA16"/>
  <c r="AA25"/>
  <c r="S14"/>
  <c r="Z23"/>
  <c r="R26"/>
  <c r="AB12"/>
  <c r="W23"/>
  <c r="Z26"/>
  <c r="Z24"/>
  <c r="AB23"/>
  <c r="N24"/>
  <c r="AB16"/>
  <c r="X25"/>
  <c r="R12"/>
  <c r="R13"/>
  <c r="R25"/>
  <c r="S18"/>
  <c r="AB13"/>
  <c r="S23"/>
  <c r="U26"/>
  <c r="L25"/>
  <c r="R17"/>
  <c r="R16"/>
  <c r="Q25"/>
  <c r="S21"/>
  <c r="W25"/>
  <c r="AA21"/>
  <c r="O24"/>
  <c r="AA12"/>
  <c r="S19"/>
  <c r="R15"/>
  <c r="AB20"/>
  <c r="S15"/>
  <c r="Y23"/>
  <c r="AB22"/>
  <c r="R19"/>
  <c r="X23"/>
  <c r="Y24"/>
  <c r="Z25"/>
  <c r="O23"/>
  <c r="S20"/>
  <c r="AA15"/>
  <c r="W24"/>
  <c r="S24"/>
  <c r="M26"/>
  <c r="P24"/>
  <c r="Q26"/>
  <c r="N25"/>
  <c r="AB15"/>
  <c r="X24"/>
  <c r="N23"/>
  <c r="S12"/>
  <c r="N26"/>
  <c r="AA18"/>
  <c r="AB11"/>
  <c r="AA24"/>
  <c r="L23"/>
  <c r="Q24"/>
  <c r="R14"/>
  <c r="AA17"/>
  <c r="M23"/>
  <c r="P23"/>
  <c r="M25"/>
  <c r="R22"/>
  <c r="S17"/>
  <c r="Y25"/>
  <c r="U24"/>
  <c r="V26"/>
  <c r="AB19"/>
  <c r="L24"/>
  <c r="Q23"/>
  <c r="AA22"/>
  <c r="AA20"/>
  <c r="AB14"/>
  <c r="AA23"/>
  <c r="Q40"/>
  <c r="L41"/>
  <c r="S34"/>
  <c r="R39"/>
  <c r="M42"/>
  <c r="P40"/>
  <c r="M40"/>
  <c r="R31"/>
  <c r="Q41"/>
  <c r="L40"/>
  <c r="N43"/>
  <c r="S29"/>
  <c r="N40"/>
  <c r="N42"/>
  <c r="Q43"/>
  <c r="P41"/>
  <c r="M43"/>
  <c r="S41"/>
  <c r="S37"/>
  <c r="O40"/>
  <c r="R36"/>
  <c r="S32"/>
  <c r="R32"/>
  <c r="S36"/>
  <c r="O41"/>
  <c r="S38"/>
  <c r="Q42"/>
  <c r="R33"/>
  <c r="R34"/>
  <c r="L42"/>
  <c r="S40"/>
  <c r="S35"/>
  <c r="R42"/>
  <c r="R30"/>
  <c r="R29"/>
  <c r="O42"/>
  <c r="N41"/>
  <c r="R43"/>
  <c r="S31"/>
  <c r="R41"/>
  <c r="M41"/>
  <c r="S30"/>
  <c r="S33"/>
  <c r="R28"/>
  <c r="P42"/>
  <c r="R40"/>
  <c r="S28"/>
  <c r="S39"/>
  <c r="R38"/>
  <c r="O43"/>
  <c r="S42"/>
  <c r="R35"/>
  <c r="R37"/>
  <c r="L43"/>
  <c r="P43"/>
  <c r="S43"/>
  <c r="C30" i="16"/>
  <c r="H22"/>
  <c r="C35"/>
  <c r="C23"/>
  <c r="H27"/>
  <c r="C22"/>
  <c r="H31"/>
  <c r="F10"/>
  <c r="H23"/>
  <c r="H6"/>
  <c r="J6"/>
  <c r="C27"/>
  <c r="J10"/>
  <c r="F12"/>
  <c r="I6"/>
  <c r="C34"/>
  <c r="H12"/>
  <c r="I12"/>
  <c r="J4"/>
  <c r="G10"/>
  <c r="J8"/>
  <c r="H4"/>
  <c r="I4"/>
  <c r="I8"/>
  <c r="C18"/>
  <c r="C31"/>
  <c r="G4"/>
  <c r="C26"/>
  <c r="C19"/>
  <c r="H34"/>
  <c r="F6"/>
  <c r="H10"/>
  <c r="G12"/>
  <c r="H35"/>
  <c r="G8"/>
  <c r="H19"/>
  <c r="F8"/>
  <c r="H30"/>
  <c r="H18"/>
  <c r="H26"/>
  <c r="A6" i="4"/>
  <c r="B6"/>
  <c r="C6"/>
  <c r="D6"/>
  <c r="E6"/>
  <c r="F1"/>
  <c r="J9" i="16"/>
  <c r="G11"/>
  <c r="G5"/>
  <c r="J11"/>
  <c r="J7"/>
  <c r="I13"/>
  <c r="G13"/>
  <c r="G9"/>
  <c r="J5"/>
  <c r="H7"/>
  <c r="H13"/>
  <c r="I9"/>
  <c r="F7"/>
  <c r="I7"/>
  <c r="H11"/>
  <c r="F13"/>
  <c r="H5"/>
  <c r="I5"/>
  <c r="F11"/>
  <c r="F9"/>
  <c r="K12"/>
  <c r="K10"/>
  <c r="K8"/>
  <c r="K6"/>
  <c r="K4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P12"/>
  <c r="Y21"/>
  <c r="X18"/>
  <c r="V22"/>
  <c r="V17"/>
  <c r="Q21"/>
  <c r="L22"/>
  <c r="Z12"/>
  <c r="O14"/>
  <c r="N22"/>
  <c r="Y20"/>
  <c r="U18"/>
  <c r="V20"/>
  <c r="Q20"/>
  <c r="N21"/>
  <c r="Z15"/>
  <c r="P17"/>
  <c r="U20"/>
  <c r="Z20"/>
  <c r="Y13"/>
  <c r="Z13"/>
  <c r="P16"/>
  <c r="U17"/>
  <c r="P20"/>
  <c r="Y11"/>
  <c r="P21"/>
  <c r="Q13"/>
  <c r="Z16"/>
  <c r="U21"/>
  <c r="Z18"/>
  <c r="L18"/>
  <c r="P18"/>
  <c r="X22"/>
  <c r="Z11"/>
  <c r="N19"/>
  <c r="O21"/>
  <c r="X19"/>
  <c r="Q22"/>
  <c r="W21"/>
  <c r="W17"/>
  <c r="Q11"/>
  <c r="Q15"/>
  <c r="Y22"/>
  <c r="O16"/>
  <c r="L19"/>
  <c r="Q16"/>
  <c r="W18"/>
  <c r="P11"/>
  <c r="O15"/>
  <c r="Y16"/>
  <c r="L21"/>
  <c r="Y19"/>
  <c r="Z19"/>
  <c r="N18"/>
  <c r="V19"/>
  <c r="Y12"/>
  <c r="P22"/>
  <c r="Y17"/>
  <c r="M17"/>
  <c r="Q12"/>
  <c r="P15"/>
  <c r="Q18"/>
  <c r="O19"/>
  <c r="O11"/>
  <c r="V18"/>
  <c r="W22"/>
  <c r="P14"/>
  <c r="Y18"/>
  <c r="Q14"/>
  <c r="Y15"/>
  <c r="U19"/>
  <c r="O18"/>
  <c r="X14"/>
  <c r="Z21"/>
  <c r="M21"/>
  <c r="M18"/>
  <c r="X12"/>
  <c r="X15"/>
  <c r="L20"/>
  <c r="Z17"/>
  <c r="X11"/>
  <c r="N17"/>
  <c r="X20"/>
  <c r="O20"/>
  <c r="O22"/>
  <c r="O13"/>
  <c r="M22"/>
  <c r="N20"/>
  <c r="Z14"/>
  <c r="M19"/>
  <c r="O17"/>
  <c r="O12"/>
  <c r="P13"/>
  <c r="V21"/>
  <c r="W19"/>
  <c r="P19"/>
  <c r="X17"/>
  <c r="M20"/>
  <c r="L17"/>
  <c r="W20"/>
  <c r="Y14"/>
  <c r="Z22"/>
  <c r="Q19"/>
  <c r="U22"/>
  <c r="X16"/>
  <c r="X21"/>
  <c r="Q17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M12"/>
  <c r="W12"/>
  <c r="W11"/>
  <c r="N14"/>
  <c r="N13"/>
  <c r="M16"/>
  <c r="M14"/>
  <c r="M13"/>
  <c r="N15"/>
  <c r="M15"/>
  <c r="N16"/>
  <c r="M11"/>
  <c r="V2"/>
  <c r="L1"/>
  <c r="N1"/>
  <c r="U1"/>
  <c r="V1"/>
  <c r="V3"/>
  <c r="W2"/>
  <c r="U2"/>
  <c r="W3"/>
  <c r="U3"/>
  <c r="U15"/>
  <c r="V13"/>
  <c r="N11"/>
  <c r="L15"/>
  <c r="L12"/>
  <c r="W16"/>
  <c r="L16"/>
  <c r="V15"/>
  <c r="U14"/>
  <c r="W15"/>
  <c r="L14"/>
  <c r="U11"/>
  <c r="V12"/>
  <c r="W14"/>
  <c r="V14"/>
  <c r="U13"/>
  <c r="V16"/>
  <c r="U16"/>
  <c r="L13"/>
  <c r="V11"/>
  <c r="N12"/>
  <c r="U12"/>
  <c r="W13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<sst xmlns="http://schemas.openxmlformats.org/spreadsheetml/2006/main" count="254" uniqueCount="65">
  <si>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</si>
  <si>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</si>
  <si>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</si>
  <si>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</si>
  <si>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</si>
  <si>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</si>
  <si>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</si>
  <si>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</si>
  <si>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</si>
  <si>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</si>
  <si>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</si>
  <si>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</si>
  <si>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Главный судья          ____________ С.В.Капран-Индаяти</t>
  </si>
  <si>
    <t>Место</t>
  </si>
  <si>
    <t>ФИО</t>
  </si>
  <si>
    <t>Регион</t>
  </si>
  <si>
    <t>Очки Гран-При России по петанку</t>
  </si>
  <si>
    <t>Печёнкина Ирина</t>
  </si>
  <si>
    <t>Лохина Елена</t>
  </si>
  <si>
    <t>Романова Наталья</t>
  </si>
  <si>
    <t>Цветкова Юлия</t>
  </si>
  <si>
    <t>Шадаева Светлана</t>
  </si>
  <si>
    <t>Жукова Татьяна</t>
  </si>
  <si>
    <t>Вязанкина Ольга</t>
  </si>
  <si>
    <t>Перятинская Зинаида</t>
  </si>
  <si>
    <t>Мороз Марина</t>
  </si>
  <si>
    <t>Романова</t>
  </si>
  <si>
    <t>Вязанкина</t>
  </si>
  <si>
    <t>Печёнкина</t>
  </si>
  <si>
    <t>Жукова</t>
  </si>
  <si>
    <t>Перятинская</t>
  </si>
  <si>
    <t>Лохина</t>
  </si>
  <si>
    <t>Мороз</t>
  </si>
  <si>
    <t>Цветкова</t>
  </si>
  <si>
    <t>ИТОГОВЫЙ ПРОТОКОЛ                                                                       Открытый региональный турнир                             "День физкультурника" (петанк, женщины), г.Ульяновск, 3 августа 2025 года</t>
  </si>
  <si>
    <t>РФСОО "Всероссийская Федерация боулспорта"</t>
  </si>
  <si>
    <t>Мокеев Пётр</t>
  </si>
  <si>
    <t>Малютин Александр</t>
  </si>
  <si>
    <t>Сурков Сергей</t>
  </si>
  <si>
    <t>Мороз Алексей</t>
  </si>
  <si>
    <t>Рязанов Владимир</t>
  </si>
  <si>
    <t>Хвостов Игорь</t>
  </si>
  <si>
    <t>Скаленко Валерий</t>
  </si>
  <si>
    <t>Поликарпов Михаил</t>
  </si>
  <si>
    <t>Баяндин Александр</t>
  </si>
  <si>
    <t>Панфилов Алексей</t>
  </si>
  <si>
    <t>Баяндин</t>
  </si>
  <si>
    <t>Мокеев</t>
  </si>
  <si>
    <t>Панфилов</t>
  </si>
  <si>
    <t>Скаленко</t>
  </si>
  <si>
    <t>Малютин</t>
  </si>
  <si>
    <t>Поликарпов</t>
  </si>
  <si>
    <t>Рязанов</t>
  </si>
  <si>
    <t>Открытый региональный турнир "День физкультурника" (петанк, мужчины),                                                              г.Ульяновск, 3 августа 2025 года, Кубок В</t>
  </si>
  <si>
    <t>Открытый региональный турнир "День физкультурника" (петанк, мужчины),                                            г.Ульяновск, 3 августа 2025 года, Кубок А</t>
  </si>
  <si>
    <t>Открытый региональный турнир "День физкультурника" (петанк, женщины),                                                  г.Ульяновск, 3 августа 2025 года, Кубок В</t>
  </si>
  <si>
    <t>Открытый региональный турнир "День физкультурника" (петанк, женщины),                                                      г.Ульяновск, 3 августа 2025 года, Кубок А</t>
  </si>
  <si>
    <t>Открытый региональный турнир "День физкультурника" (петанк, женщины),                                                                                     г.Ульяновск, 3 августа 2025 года, Группа В</t>
  </si>
  <si>
    <t>Открытый региональный турнир "День физкультурника" (петанк, женщины),                                                   г.Ульяновск, 3 августа 2025 года, Группа А</t>
  </si>
  <si>
    <t>Открытый региональный турнир "День физкультурника" (петанк, мужчины),                                                       г.Ульяновск, 3 августа 2025 года, Группа А</t>
  </si>
  <si>
    <t>Открытый региональный турнир "День физкультурника" (петанк, мужчины),                                                         г.Ульяновск, 3 августа 2025 года, Группа В</t>
  </si>
  <si>
    <t>ИТОГОВЫЙ ПРОТОКОЛ                                                                       Открытый региональный турнир                             "День физкультурника" (петанк, мужчины), г.Ульяновск, 3 августа 2025 года</t>
  </si>
  <si>
    <t>Ульяновская область</t>
  </si>
  <si>
    <t>Саратовская область</t>
  </si>
  <si>
    <t>Главный секретарь  _____________ А.Н.Панфилов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</si>
</sst>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6"/>
      <color indexed="22"/>
      <name val="Calibri"/>
      <family val="2"/>
      <charset val="204"/>
    </font>
    <font>
      <b/>
      <sz val="13"/>
      <color indexed="8"/>
      <name val="Cambria"/>
      <family val="1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20"/>
      <color indexed="8"/>
      <name val="Cambria"/>
      <family val="1"/>
      <charset val="204"/>
    </font>
    <font>
      <b/>
      <sz val="22"/>
      <color indexed="8"/>
      <name val="Cambria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0" xfId="0" applyFill="1"/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5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0" fillId="0" borderId="4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9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4" xfId="0" applyFont="1" applyBorder="1"/>
    <xf numFmtId="0" fontId="0" fillId="0" borderId="0" xfId="0" applyBorder="1"/>
    <xf numFmtId="0" fontId="15" fillId="0" borderId="0" xfId="0" applyFont="1" applyBorder="1"/>
    <xf numFmtId="0" fontId="3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/>
    <xf numFmtId="0" fontId="8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5" fillId="0" borderId="0" xfId="0" applyFont="1" applyAlignment="1">
      <alignment horizontal="center"/>
    </xf>
    <xf numFmtId="0" fontId="14" fillId="0" borderId="7" xfId="0" applyNumberFormat="1" applyFont="1" applyBorder="1" applyAlignment="1">
      <alignment horizontal="center"/>
    </xf>
    <xf numFmtId="0" fontId="5" fillId="0" borderId="0" xfId="0" applyFont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/>
    <xf numFmtId="0" fontId="2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0" fillId="0" borderId="41" xfId="0" applyBorder="1"/>
    <xf numFmtId="0" fontId="0" fillId="0" borderId="42" xfId="0" applyBorder="1"/>
    <xf numFmtId="0" fontId="0" fillId="0" borderId="43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0" borderId="37" xfId="0" applyFont="1" applyFill="1" applyBorder="1" applyAlignment="1">
      <alignment horizontal="left" vertical="center" wrapText="1" indent="1"/>
    </xf>
    <xf numFmtId="0" fontId="4" fillId="0" borderId="22" xfId="0" applyFont="1" applyFill="1" applyBorder="1" applyAlignment="1">
      <alignment horizontal="left" vertical="center" wrapText="1" indent="1"/>
    </xf>
    <xf numFmtId="0" fontId="4" fillId="0" borderId="29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topLeftCell="A19" workbookViewId="0">
      <selection activeCell="A38" sqref="A38:I41"/>
    </sheetView>
  </sheetViews>
  <sheetFormatPr defaultRowHeight="15"/>
  <cols>
    <col min="1" max="1" width="4" style="35" customWidth="1"/>
    <col min="2" max="12" width="10.28515625" customWidth="1"/>
    <col min="13" max="13" width="10.28515625" style="33" customWidth="1"/>
    <col min="14" max="15" width="10.28515625" customWidth="1"/>
  </cols>
  <sheetData>
    <row r="1" spans="2:13" ht="36" customHeight="1">
      <c r="B1" s="131" t="s">
        <v>58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2:13" ht="15.75" thickBot="1">
      <c r="M2"/>
    </row>
    <row r="3" spans="2:13" ht="30" customHeight="1" thickBot="1">
      <c r="B3" s="22"/>
      <c r="C3" s="107" t="s">
        <v>0</v>
      </c>
      <c r="D3" s="108"/>
      <c r="E3" s="10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2" t="s">
        <v>1</v>
      </c>
      <c r="L3" s="1" t="s">
        <v>3</v>
      </c>
      <c r="M3" s="19" t="s">
        <v>2</v>
      </c>
    </row>
    <row r="4" spans="2:13" ht="24" customHeight="1">
      <c r="B4" s="110">
        <v>1</v>
      </c>
      <c r="C4" s="112" t="s">
        <v>17</v>
      </c>
      <c r="D4" s="113"/>
      <c r="E4" s="114"/>
      <c r="F4" s="7" t="s">
        <v>7</v>
      </c>
      <c r="G4" s="3" t="str">
        <f ca="1">INDIRECT(ADDRESS(23,6))&amp;":"&amp;INDIRECT(ADDRESS(23,7))</f>
        <v>10:7</v>
      </c>
      <c r="H4" s="3" t="str">
        <f ca="1">INDIRECT(ADDRESS(26,7))&amp;":"&amp;INDIRECT(ADDRESS(26,6))</f>
        <v>8:13</v>
      </c>
      <c r="I4" s="3" t="str">
        <f ca="1">INDIRECT(ADDRESS(30,6))&amp;":"&amp;INDIRECT(ADDRESS(30,7))</f>
        <v>13:10</v>
      </c>
      <c r="J4" s="18" t="str">
        <f ca="1">INDIRECT(ADDRESS(35,7))&amp;":"&amp;INDIRECT(ADDRESS(35,6))</f>
        <v>13:5</v>
      </c>
      <c r="K4" s="118">
        <f ca="1">IF(COUNT(F5:J5)=0,"",COUNTIF(F5:J5,"&gt;0")+0.5*COUNTIF(F5:J5,0))</f>
        <v>3</v>
      </c>
      <c r="L4" s="21"/>
      <c r="M4" s="105">
        <v>2</v>
      </c>
    </row>
    <row r="5" spans="2:13" ht="24" customHeight="1">
      <c r="B5" s="111"/>
      <c r="C5" s="115"/>
      <c r="D5" s="116"/>
      <c r="E5" s="117"/>
      <c r="F5" s="11" t="s">
        <v>7</v>
      </c>
      <c r="G5" s="14">
        <f ca="1">IF(LEN(INDIRECT(ADDRESS(ROW()-1, COLUMN())))=1,"",INDIRECT(ADDRESS(23,6))-INDIRECT(ADDRESS(23,7)))</f>
        <v>3</v>
      </c>
      <c r="H5" s="14">
        <f ca="1">IF(LEN(INDIRECT(ADDRESS(ROW()-1, COLUMN())))=1,"",INDIRECT(ADDRESS(26,7))-INDIRECT(ADDRESS(26,6)))</f>
        <v>-5</v>
      </c>
      <c r="I5" s="14">
        <f ca="1">IF(LEN(INDIRECT(ADDRESS(ROW()-1, COLUMN())))=1,"",INDIRECT(ADDRESS(30,6))-INDIRECT(ADDRESS(30,7)))</f>
        <v>3</v>
      </c>
      <c r="J5" s="15">
        <f ca="1">IF(LEN(INDIRECT(ADDRESS(ROW()-1, COLUMN())))=1,"",INDIRECT(ADDRESS(35,7))-INDIRECT(ADDRESS(35,6)))</f>
        <v>8</v>
      </c>
      <c r="K5" s="119"/>
      <c r="L5" s="14"/>
      <c r="M5" s="106"/>
    </row>
    <row r="6" spans="2:13" ht="24" customHeight="1">
      <c r="B6" s="122">
        <v>2</v>
      </c>
      <c r="C6" s="115" t="s">
        <v>18</v>
      </c>
      <c r="D6" s="116"/>
      <c r="E6" s="117"/>
      <c r="F6" s="9" t="str">
        <f ca="1">INDIRECT(ADDRESS(23,7))&amp;":"&amp;INDIRECT(ADDRESS(23,6))</f>
        <v>7:10</v>
      </c>
      <c r="G6" s="5" t="s">
        <v>7</v>
      </c>
      <c r="H6" s="4" t="str">
        <f ca="1">INDIRECT(ADDRESS(31,6))&amp;":"&amp;INDIRECT(ADDRESS(31,7))</f>
        <v>8:13</v>
      </c>
      <c r="I6" s="4" t="str">
        <f ca="1">INDIRECT(ADDRESS(34,7))&amp;":"&amp;INDIRECT(ADDRESS(34,6))</f>
        <v>3:13</v>
      </c>
      <c r="J6" s="8" t="str">
        <f ca="1">INDIRECT(ADDRESS(18,6))&amp;":"&amp;INDIRECT(ADDRESS(18,7))</f>
        <v>12:11</v>
      </c>
      <c r="K6" s="119">
        <f ca="1">IF(COUNT(F7:J7)=0,"",COUNTIF(F7:J7,"&gt;0")+0.5*COUNTIF(F7:J7,0))</f>
        <v>1</v>
      </c>
      <c r="L6" s="14"/>
      <c r="M6" s="106">
        <v>4</v>
      </c>
    </row>
    <row r="7" spans="2:13" ht="24" customHeight="1">
      <c r="B7" s="111"/>
      <c r="C7" s="115"/>
      <c r="D7" s="116"/>
      <c r="E7" s="117"/>
      <c r="F7" s="20">
        <f ca="1">IF(LEN(INDIRECT(ADDRESS(ROW()-1, COLUMN())))=1,"",INDIRECT(ADDRESS(23,7))-INDIRECT(ADDRESS(23,6)))</f>
        <v>-3</v>
      </c>
      <c r="G7" s="12" t="s">
        <v>7</v>
      </c>
      <c r="H7" s="14">
        <f ca="1">IF(LEN(INDIRECT(ADDRESS(ROW()-1, COLUMN())))=1,"",INDIRECT(ADDRESS(31,6))-INDIRECT(ADDRESS(31,7)))</f>
        <v>-5</v>
      </c>
      <c r="I7" s="14">
        <f ca="1">IF(LEN(INDIRECT(ADDRESS(ROW()-1, COLUMN())))=1,"",INDIRECT(ADDRESS(34,7))-INDIRECT(ADDRESS(34,6)))</f>
        <v>-10</v>
      </c>
      <c r="J7" s="15">
        <f ca="1">IF(LEN(INDIRECT(ADDRESS(ROW()-1, COLUMN())))=1,"",INDIRECT(ADDRESS(18,6))-INDIRECT(ADDRESS(18,7)))</f>
        <v>1</v>
      </c>
      <c r="K7" s="119"/>
      <c r="L7" s="14"/>
      <c r="M7" s="106"/>
    </row>
    <row r="8" spans="2:13" ht="24" customHeight="1">
      <c r="B8" s="122">
        <v>3</v>
      </c>
      <c r="C8" s="115" t="s">
        <v>19</v>
      </c>
      <c r="D8" s="116"/>
      <c r="E8" s="117"/>
      <c r="F8" s="9" t="str">
        <f ca="1">INDIRECT(ADDRESS(26,6))&amp;":"&amp;INDIRECT(ADDRESS(26,7))</f>
        <v>13:8</v>
      </c>
      <c r="G8" s="4" t="str">
        <f ca="1">INDIRECT(ADDRESS(31,7))&amp;":"&amp;INDIRECT(ADDRESS(31,6))</f>
        <v>13:8</v>
      </c>
      <c r="H8" s="5" t="s">
        <v>7</v>
      </c>
      <c r="I8" s="4" t="str">
        <f ca="1">INDIRECT(ADDRESS(19,6))&amp;":"&amp;INDIRECT(ADDRESS(19,7))</f>
        <v>13:5</v>
      </c>
      <c r="J8" s="8" t="str">
        <f ca="1">INDIRECT(ADDRESS(22,7))&amp;":"&amp;INDIRECT(ADDRESS(22,6))</f>
        <v>13:3</v>
      </c>
      <c r="K8" s="119">
        <f ca="1">IF(COUNT(F9:J9)=0,"",COUNTIF(F9:J9,"&gt;0")+0.5*COUNTIF(F9:J9,0))</f>
        <v>4</v>
      </c>
      <c r="L8" s="14"/>
      <c r="M8" s="106">
        <v>1</v>
      </c>
    </row>
    <row r="9" spans="2:13" ht="24" customHeight="1">
      <c r="B9" s="111"/>
      <c r="C9" s="115"/>
      <c r="D9" s="116"/>
      <c r="E9" s="117"/>
      <c r="F9" s="20">
        <f ca="1">IF(LEN(INDIRECT(ADDRESS(ROW()-1, COLUMN())))=1,"",INDIRECT(ADDRESS(26,6))-INDIRECT(ADDRESS(26,7)))</f>
        <v>5</v>
      </c>
      <c r="G9" s="14">
        <f ca="1">IF(LEN(INDIRECT(ADDRESS(ROW()-1, COLUMN())))=1,"",INDIRECT(ADDRESS(31,7))-INDIRECT(ADDRESS(31,6)))</f>
        <v>5</v>
      </c>
      <c r="H9" s="12" t="s">
        <v>7</v>
      </c>
      <c r="I9" s="14">
        <f ca="1">IF(LEN(INDIRECT(ADDRESS(ROW()-1, COLUMN())))=1,"",INDIRECT(ADDRESS(19,6))-INDIRECT(ADDRESS(19,7)))</f>
        <v>8</v>
      </c>
      <c r="J9" s="15">
        <f ca="1">IF(LEN(INDIRECT(ADDRESS(ROW()-1, COLUMN())))=1,"",INDIRECT(ADDRESS(22,7))-INDIRECT(ADDRESS(22,6)))</f>
        <v>10</v>
      </c>
      <c r="K9" s="119"/>
      <c r="L9" s="14"/>
      <c r="M9" s="106"/>
    </row>
    <row r="10" spans="2:13" ht="24" customHeight="1">
      <c r="B10" s="122">
        <v>4</v>
      </c>
      <c r="C10" s="115" t="s">
        <v>20</v>
      </c>
      <c r="D10" s="116"/>
      <c r="E10" s="117"/>
      <c r="F10" s="9" t="str">
        <f ca="1">INDIRECT(ADDRESS(30,7))&amp;":"&amp;INDIRECT(ADDRESS(30,6))</f>
        <v>10:13</v>
      </c>
      <c r="G10" s="4" t="str">
        <f ca="1">INDIRECT(ADDRESS(34,6))&amp;":"&amp;INDIRECT(ADDRESS(34,7))</f>
        <v>13:3</v>
      </c>
      <c r="H10" s="4" t="str">
        <f ca="1">INDIRECT(ADDRESS(19,7))&amp;":"&amp;INDIRECT(ADDRESS(19,6))</f>
        <v>5:13</v>
      </c>
      <c r="I10" s="5" t="s">
        <v>7</v>
      </c>
      <c r="J10" s="8" t="str">
        <f ca="1">INDIRECT(ADDRESS(27,6))&amp;":"&amp;INDIRECT(ADDRESS(27,7))</f>
        <v>13:3</v>
      </c>
      <c r="K10" s="119">
        <f ca="1">IF(COUNT(F11:J11)=0,"",COUNTIF(F11:J11,"&gt;0")+0.5*COUNTIF(F11:J11,0))</f>
        <v>2</v>
      </c>
      <c r="L10" s="14"/>
      <c r="M10" s="106">
        <v>3</v>
      </c>
    </row>
    <row r="11" spans="2:13" ht="24" customHeight="1">
      <c r="B11" s="111"/>
      <c r="C11" s="115"/>
      <c r="D11" s="116"/>
      <c r="E11" s="117"/>
      <c r="F11" s="20">
        <f ca="1">IF(LEN(INDIRECT(ADDRESS(ROW()-1, COLUMN())))=1,"",INDIRECT(ADDRESS(30,7))-INDIRECT(ADDRESS(30,6)))</f>
        <v>-3</v>
      </c>
      <c r="G11" s="14">
        <f ca="1">IF(LEN(INDIRECT(ADDRESS(ROW()-1, COLUMN())))=1,"",INDIRECT(ADDRESS(34,6))-INDIRECT(ADDRESS(34,7)))</f>
        <v>10</v>
      </c>
      <c r="H11" s="14">
        <f ca="1">IF(LEN(INDIRECT(ADDRESS(ROW()-1, COLUMN())))=1,"",INDIRECT(ADDRESS(19,7))-INDIRECT(ADDRESS(19,6)))</f>
        <v>-8</v>
      </c>
      <c r="I11" s="12" t="s">
        <v>7</v>
      </c>
      <c r="J11" s="15">
        <f ca="1">IF(LEN(INDIRECT(ADDRESS(ROW()-1, COLUMN())))=1,"",INDIRECT(ADDRESS(27,6))-INDIRECT(ADDRESS(27,7)))</f>
        <v>10</v>
      </c>
      <c r="K11" s="119"/>
      <c r="L11" s="14"/>
      <c r="M11" s="106"/>
    </row>
    <row r="12" spans="2:13" ht="24" customHeight="1">
      <c r="B12" s="122">
        <v>5</v>
      </c>
      <c r="C12" s="115" t="s">
        <v>21</v>
      </c>
      <c r="D12" s="116"/>
      <c r="E12" s="117"/>
      <c r="F12" s="9" t="str">
        <f ca="1">INDIRECT(ADDRESS(35,6))&amp;":"&amp;INDIRECT(ADDRESS(35,7))</f>
        <v>5:13</v>
      </c>
      <c r="G12" s="4" t="str">
        <f ca="1">INDIRECT(ADDRESS(18,7))&amp;":"&amp;INDIRECT(ADDRESS(18,6))</f>
        <v>11:12</v>
      </c>
      <c r="H12" s="4" t="str">
        <f ca="1">INDIRECT(ADDRESS(22,6))&amp;":"&amp;INDIRECT(ADDRESS(22,7))</f>
        <v>3:13</v>
      </c>
      <c r="I12" s="4" t="str">
        <f ca="1">INDIRECT(ADDRESS(27,7))&amp;":"&amp;INDIRECT(ADDRESS(27,6))</f>
        <v>3:13</v>
      </c>
      <c r="J12" s="10" t="s">
        <v>7</v>
      </c>
      <c r="K12" s="119">
        <f ca="1">IF(COUNT(F13:J13)=0,"",COUNTIF(F13:J13,"&gt;0")+0.5*COUNTIF(F13:J13,0))</f>
        <v>0</v>
      </c>
      <c r="L12" s="14"/>
      <c r="M12" s="106">
        <v>5</v>
      </c>
    </row>
    <row r="13" spans="2:13" ht="24" customHeight="1" thickBot="1">
      <c r="B13" s="126"/>
      <c r="C13" s="127"/>
      <c r="D13" s="128"/>
      <c r="E13" s="129"/>
      <c r="F13" s="17">
        <f ca="1">IF(LEN(INDIRECT(ADDRESS(ROW()-1, COLUMN())))=1,"",INDIRECT(ADDRESS(35,6))-INDIRECT(ADDRESS(35,7)))</f>
        <v>-8</v>
      </c>
      <c r="G13" s="16">
        <f ca="1">IF(LEN(INDIRECT(ADDRESS(ROW()-1, COLUMN())))=1,"",INDIRECT(ADDRESS(18,7))-INDIRECT(ADDRESS(18,6)))</f>
        <v>-1</v>
      </c>
      <c r="H13" s="16">
        <f ca="1">IF(LEN(INDIRECT(ADDRESS(ROW()-1, COLUMN())))=1,"",INDIRECT(ADDRESS(22,6))-INDIRECT(ADDRESS(22,7)))</f>
        <v>-10</v>
      </c>
      <c r="I13" s="16">
        <f ca="1">IF(LEN(INDIRECT(ADDRESS(ROW()-1, COLUMN())))=1,"",INDIRECT(ADDRESS(27,7))-INDIRECT(ADDRESS(27,6)))</f>
        <v>-10</v>
      </c>
      <c r="J13" s="13" t="s">
        <v>7</v>
      </c>
      <c r="K13" s="120"/>
      <c r="L13" s="16"/>
      <c r="M13" s="121"/>
    </row>
    <row r="14" spans="2:13">
      <c r="M14"/>
    </row>
    <row r="15" spans="2:13">
      <c r="M15"/>
    </row>
    <row r="16" spans="2:13">
      <c r="M16"/>
    </row>
    <row r="17" spans="1:13" s="38" customFormat="1" ht="30" customHeight="1" thickBot="1">
      <c r="A17" s="37"/>
      <c r="B17" s="130" t="s">
        <v>4</v>
      </c>
      <c r="C17" s="130"/>
      <c r="D17" s="130"/>
      <c r="E17" s="130"/>
      <c r="F17" s="130"/>
      <c r="G17" s="130"/>
      <c r="H17" s="130"/>
      <c r="I17" s="130"/>
      <c r="J17" s="130"/>
      <c r="K17" s="130"/>
      <c r="M17" s="44"/>
    </row>
    <row r="18" spans="1:13" s="38" customFormat="1" ht="30" customHeight="1" thickBot="1">
      <c r="A18" s="37"/>
      <c r="B18" s="42">
        <v>2</v>
      </c>
      <c r="C18" s="123" t="str">
        <f ca="1">IF(ISBLANK(INDIRECT(ADDRESS(B18*2+2,3))),"",INDIRECT(ADDRESS(B18*2+2,3)))</f>
        <v>Лохина Елена</v>
      </c>
      <c r="D18" s="123"/>
      <c r="E18" s="124"/>
      <c r="F18" s="39">
        <v>12</v>
      </c>
      <c r="G18" s="40">
        <v>11</v>
      </c>
      <c r="H18" s="125" t="str">
        <f ca="1">IF(ISBLANK(INDIRECT(ADDRESS(K18*2+2,3))),"",INDIRECT(ADDRESS(K18*2+2,3)))</f>
        <v>Шадаева Светлана</v>
      </c>
      <c r="I18" s="123"/>
      <c r="J18" s="123"/>
      <c r="K18" s="42">
        <v>5</v>
      </c>
      <c r="L18" s="41" t="s">
        <v>11</v>
      </c>
      <c r="M18" s="36">
        <v>3</v>
      </c>
    </row>
    <row r="19" spans="1:13" s="38" customFormat="1" ht="30" customHeight="1" thickBot="1">
      <c r="A19" s="37"/>
      <c r="B19" s="42">
        <v>3</v>
      </c>
      <c r="C19" s="123" t="str">
        <f ca="1">IF(ISBLANK(INDIRECT(ADDRESS(B19*2+2,3))),"",INDIRECT(ADDRESS(B19*2+2,3)))</f>
        <v>Романова Наталья</v>
      </c>
      <c r="D19" s="123"/>
      <c r="E19" s="124"/>
      <c r="F19" s="39">
        <v>13</v>
      </c>
      <c r="G19" s="40">
        <v>5</v>
      </c>
      <c r="H19" s="125" t="str">
        <f ca="1">IF(ISBLANK(INDIRECT(ADDRESS(K19*2+2,3))),"",INDIRECT(ADDRESS(K19*2+2,3)))</f>
        <v>Цветкова Юлия</v>
      </c>
      <c r="I19" s="123"/>
      <c r="J19" s="123"/>
      <c r="K19" s="42">
        <v>4</v>
      </c>
      <c r="L19" s="41" t="s">
        <v>11</v>
      </c>
      <c r="M19" s="36">
        <v>4</v>
      </c>
    </row>
    <row r="20" spans="1:13" s="38" customFormat="1" ht="30" customHeight="1">
      <c r="A20" s="37"/>
      <c r="M20" s="43"/>
    </row>
    <row r="21" spans="1:13" s="38" customFormat="1" ht="30" customHeight="1" thickBot="1">
      <c r="A21" s="37"/>
      <c r="B21" s="130" t="s">
        <v>5</v>
      </c>
      <c r="C21" s="130"/>
      <c r="D21" s="130"/>
      <c r="E21" s="130"/>
      <c r="F21" s="130"/>
      <c r="G21" s="130"/>
      <c r="H21" s="130"/>
      <c r="I21" s="130"/>
      <c r="J21" s="130"/>
      <c r="K21" s="130"/>
      <c r="M21" s="43"/>
    </row>
    <row r="22" spans="1:13" s="38" customFormat="1" ht="30" customHeight="1" thickBot="1">
      <c r="A22" s="37"/>
      <c r="B22" s="42">
        <v>5</v>
      </c>
      <c r="C22" s="123" t="str">
        <f ca="1">IF(ISBLANK(INDIRECT(ADDRESS(B22*2+2,3))),"",INDIRECT(ADDRESS(B22*2+2,3)))</f>
        <v>Шадаева Светлана</v>
      </c>
      <c r="D22" s="123"/>
      <c r="E22" s="124"/>
      <c r="F22" s="39">
        <v>3</v>
      </c>
      <c r="G22" s="40">
        <v>13</v>
      </c>
      <c r="H22" s="125" t="str">
        <f ca="1">IF(ISBLANK(INDIRECT(ADDRESS(K22*2+2,3))),"",INDIRECT(ADDRESS(K22*2+2,3)))</f>
        <v>Романова Наталья</v>
      </c>
      <c r="I22" s="123"/>
      <c r="J22" s="123"/>
      <c r="K22" s="42">
        <v>3</v>
      </c>
      <c r="L22" s="41" t="s">
        <v>11</v>
      </c>
      <c r="M22" s="36">
        <v>5</v>
      </c>
    </row>
    <row r="23" spans="1:13" s="38" customFormat="1" ht="30" customHeight="1" thickBot="1">
      <c r="A23" s="37"/>
      <c r="B23" s="42">
        <v>1</v>
      </c>
      <c r="C23" s="123" t="str">
        <f ca="1">IF(ISBLANK(INDIRECT(ADDRESS(B23*2+2,3))),"",INDIRECT(ADDRESS(B23*2+2,3)))</f>
        <v>Печёнкина Ирина</v>
      </c>
      <c r="D23" s="123"/>
      <c r="E23" s="124"/>
      <c r="F23" s="39">
        <v>10</v>
      </c>
      <c r="G23" s="40">
        <v>7</v>
      </c>
      <c r="H23" s="125" t="str">
        <f ca="1">IF(ISBLANK(INDIRECT(ADDRESS(K23*2+2,3))),"",INDIRECT(ADDRESS(K23*2+2,3)))</f>
        <v>Лохина Елена</v>
      </c>
      <c r="I23" s="123"/>
      <c r="J23" s="123"/>
      <c r="K23" s="42">
        <v>2</v>
      </c>
      <c r="L23" s="41" t="s">
        <v>11</v>
      </c>
      <c r="M23" s="36">
        <v>6</v>
      </c>
    </row>
    <row r="24" spans="1:13" s="38" customFormat="1" ht="30" customHeight="1">
      <c r="A24" s="37"/>
      <c r="M24" s="43"/>
    </row>
    <row r="25" spans="1:13" s="38" customFormat="1" ht="30" customHeight="1" thickBot="1">
      <c r="A25" s="37"/>
      <c r="B25" s="130" t="s">
        <v>6</v>
      </c>
      <c r="C25" s="130"/>
      <c r="D25" s="130"/>
      <c r="E25" s="130"/>
      <c r="F25" s="130"/>
      <c r="G25" s="130"/>
      <c r="H25" s="130"/>
      <c r="I25" s="130"/>
      <c r="J25" s="130"/>
      <c r="K25" s="130"/>
      <c r="M25" s="43"/>
    </row>
    <row r="26" spans="1:13" s="38" customFormat="1" ht="30" customHeight="1" thickBot="1">
      <c r="A26" s="37"/>
      <c r="B26" s="42">
        <v>3</v>
      </c>
      <c r="C26" s="123" t="str">
        <f ca="1">IF(ISBLANK(INDIRECT(ADDRESS(B26*2+2,3))),"",INDIRECT(ADDRESS(B26*2+2,3)))</f>
        <v>Романова Наталья</v>
      </c>
      <c r="D26" s="123"/>
      <c r="E26" s="124"/>
      <c r="F26" s="39">
        <v>13</v>
      </c>
      <c r="G26" s="40">
        <v>8</v>
      </c>
      <c r="H26" s="125" t="str">
        <f ca="1">IF(ISBLANK(INDIRECT(ADDRESS(K26*2+2,3))),"",INDIRECT(ADDRESS(K26*2+2,3)))</f>
        <v>Печёнкина Ирина</v>
      </c>
      <c r="I26" s="123"/>
      <c r="J26" s="123"/>
      <c r="K26" s="42">
        <v>1</v>
      </c>
      <c r="L26" s="41" t="s">
        <v>11</v>
      </c>
      <c r="M26" s="36">
        <v>1</v>
      </c>
    </row>
    <row r="27" spans="1:13" s="38" customFormat="1" ht="30" customHeight="1" thickBot="1">
      <c r="A27" s="37"/>
      <c r="B27" s="42">
        <v>4</v>
      </c>
      <c r="C27" s="123" t="str">
        <f ca="1">IF(ISBLANK(INDIRECT(ADDRESS(B27*2+2,3))),"",INDIRECT(ADDRESS(B27*2+2,3)))</f>
        <v>Цветкова Юлия</v>
      </c>
      <c r="D27" s="123"/>
      <c r="E27" s="124"/>
      <c r="F27" s="39">
        <v>13</v>
      </c>
      <c r="G27" s="40">
        <v>3</v>
      </c>
      <c r="H27" s="125" t="str">
        <f ca="1">IF(ISBLANK(INDIRECT(ADDRESS(K27*2+2,3))),"",INDIRECT(ADDRESS(K27*2+2,3)))</f>
        <v>Шадаева Светлана</v>
      </c>
      <c r="I27" s="123"/>
      <c r="J27" s="123"/>
      <c r="K27" s="42">
        <v>5</v>
      </c>
      <c r="L27" s="41" t="s">
        <v>11</v>
      </c>
      <c r="M27" s="36">
        <v>2</v>
      </c>
    </row>
    <row r="28" spans="1:13" s="38" customFormat="1" ht="30" customHeight="1">
      <c r="A28" s="37"/>
      <c r="M28" s="43"/>
    </row>
    <row r="29" spans="1:13" s="38" customFormat="1" ht="30" customHeight="1" thickBot="1">
      <c r="A29" s="37"/>
      <c r="B29" s="130" t="s">
        <v>8</v>
      </c>
      <c r="C29" s="130"/>
      <c r="D29" s="130"/>
      <c r="E29" s="130"/>
      <c r="F29" s="130"/>
      <c r="G29" s="130"/>
      <c r="H29" s="130"/>
      <c r="I29" s="130"/>
      <c r="J29" s="130"/>
      <c r="K29" s="130"/>
      <c r="M29" s="43"/>
    </row>
    <row r="30" spans="1:13" s="38" customFormat="1" ht="30" customHeight="1" thickBot="1">
      <c r="A30" s="37"/>
      <c r="B30" s="42">
        <v>1</v>
      </c>
      <c r="C30" s="123" t="str">
        <f ca="1">IF(ISBLANK(INDIRECT(ADDRESS(B30*2+2,3))),"",INDIRECT(ADDRESS(B30*2+2,3)))</f>
        <v>Печёнкина Ирина</v>
      </c>
      <c r="D30" s="123"/>
      <c r="E30" s="124"/>
      <c r="F30" s="39">
        <v>13</v>
      </c>
      <c r="G30" s="40">
        <v>10</v>
      </c>
      <c r="H30" s="125" t="str">
        <f ca="1">IF(ISBLANK(INDIRECT(ADDRESS(K30*2+2,3))),"",INDIRECT(ADDRESS(K30*2+2,3)))</f>
        <v>Цветкова Юлия</v>
      </c>
      <c r="I30" s="123"/>
      <c r="J30" s="123"/>
      <c r="K30" s="42">
        <v>4</v>
      </c>
      <c r="L30" s="41" t="s">
        <v>11</v>
      </c>
      <c r="M30" s="36">
        <v>3</v>
      </c>
    </row>
    <row r="31" spans="1:13" s="38" customFormat="1" ht="30" customHeight="1" thickBot="1">
      <c r="A31" s="37"/>
      <c r="B31" s="42">
        <v>2</v>
      </c>
      <c r="C31" s="123" t="str">
        <f ca="1">IF(ISBLANK(INDIRECT(ADDRESS(B31*2+2,3))),"",INDIRECT(ADDRESS(B31*2+2,3)))</f>
        <v>Лохина Елена</v>
      </c>
      <c r="D31" s="123"/>
      <c r="E31" s="124"/>
      <c r="F31" s="39">
        <v>8</v>
      </c>
      <c r="G31" s="40">
        <v>13</v>
      </c>
      <c r="H31" s="125" t="str">
        <f ca="1">IF(ISBLANK(INDIRECT(ADDRESS(K31*2+2,3))),"",INDIRECT(ADDRESS(K31*2+2,3)))</f>
        <v>Романова Наталья</v>
      </c>
      <c r="I31" s="123"/>
      <c r="J31" s="123"/>
      <c r="K31" s="42">
        <v>3</v>
      </c>
      <c r="L31" s="41" t="s">
        <v>11</v>
      </c>
      <c r="M31" s="36">
        <v>4</v>
      </c>
    </row>
    <row r="32" spans="1:13" s="38" customFormat="1" ht="30" customHeight="1">
      <c r="A32" s="37"/>
      <c r="M32" s="43"/>
    </row>
    <row r="33" spans="1:13" s="38" customFormat="1" ht="30" customHeight="1" thickBot="1">
      <c r="A33" s="37"/>
      <c r="B33" s="130" t="s">
        <v>9</v>
      </c>
      <c r="C33" s="130"/>
      <c r="D33" s="130"/>
      <c r="E33" s="130"/>
      <c r="F33" s="130"/>
      <c r="G33" s="130"/>
      <c r="H33" s="130"/>
      <c r="I33" s="130"/>
      <c r="J33" s="130"/>
      <c r="K33" s="130"/>
      <c r="M33" s="43"/>
    </row>
    <row r="34" spans="1:13" s="38" customFormat="1" ht="30" customHeight="1" thickBot="1">
      <c r="A34" s="37"/>
      <c r="B34" s="42">
        <v>4</v>
      </c>
      <c r="C34" s="123" t="str">
        <f ca="1">IF(ISBLANK(INDIRECT(ADDRESS(B34*2+2,3))),"",INDIRECT(ADDRESS(B34*2+2,3)))</f>
        <v>Цветкова Юлия</v>
      </c>
      <c r="D34" s="123"/>
      <c r="E34" s="124"/>
      <c r="F34" s="39">
        <v>13</v>
      </c>
      <c r="G34" s="40">
        <v>3</v>
      </c>
      <c r="H34" s="125" t="str">
        <f ca="1">IF(ISBLANK(INDIRECT(ADDRESS(K34*2+2,3))),"",INDIRECT(ADDRESS(K34*2+2,3)))</f>
        <v>Лохина Елена</v>
      </c>
      <c r="I34" s="123"/>
      <c r="J34" s="123"/>
      <c r="K34" s="42">
        <v>2</v>
      </c>
      <c r="L34" s="41" t="s">
        <v>11</v>
      </c>
      <c r="M34" s="36">
        <v>5</v>
      </c>
    </row>
    <row r="35" spans="1:13" s="38" customFormat="1" ht="30" customHeight="1" thickBot="1">
      <c r="A35" s="37"/>
      <c r="B35" s="42">
        <v>5</v>
      </c>
      <c r="C35" s="123" t="str">
        <f ca="1">IF(ISBLANK(INDIRECT(ADDRESS(B35*2+2,3))),"",INDIRECT(ADDRESS(B35*2+2,3)))</f>
        <v>Шадаева Светлана</v>
      </c>
      <c r="D35" s="123"/>
      <c r="E35" s="124"/>
      <c r="F35" s="39">
        <v>5</v>
      </c>
      <c r="G35" s="40">
        <v>13</v>
      </c>
      <c r="H35" s="125" t="str">
        <f ca="1">IF(ISBLANK(INDIRECT(ADDRESS(K35*2+2,3))),"",INDIRECT(ADDRESS(K35*2+2,3)))</f>
        <v>Печёнкина Ирина</v>
      </c>
      <c r="I35" s="123"/>
      <c r="J35" s="123"/>
      <c r="K35" s="42">
        <v>1</v>
      </c>
      <c r="L35" s="41" t="s">
        <v>11</v>
      </c>
      <c r="M35" s="36">
        <v>6</v>
      </c>
    </row>
    <row r="38" spans="1:13" ht="21">
      <c r="B38" s="46" t="s">
        <v>12</v>
      </c>
      <c r="C38" s="46"/>
      <c r="D38" s="46"/>
      <c r="E38" s="46"/>
      <c r="F38" s="46"/>
      <c r="G38" s="46"/>
      <c r="H38" s="47"/>
    </row>
    <row r="39" spans="1:13" ht="21">
      <c r="B39" s="46"/>
      <c r="C39" s="46"/>
      <c r="D39" s="46"/>
      <c r="E39" s="46"/>
      <c r="F39" s="46"/>
      <c r="G39" s="46"/>
      <c r="H39" s="47"/>
    </row>
    <row r="40" spans="1:13" ht="21">
      <c r="B40" s="46"/>
      <c r="C40" s="46"/>
      <c r="D40" s="46"/>
      <c r="E40" s="46"/>
      <c r="F40" s="46"/>
      <c r="G40" s="46"/>
      <c r="H40" s="47"/>
    </row>
    <row r="41" spans="1:13" ht="21">
      <c r="B41" s="46" t="s">
        <v>64</v>
      </c>
      <c r="C41" s="46"/>
      <c r="D41" s="46"/>
      <c r="E41" s="46"/>
      <c r="F41" s="46"/>
      <c r="G41" s="46"/>
      <c r="H41" s="47"/>
    </row>
  </sheetData>
  <sheetCalcPr fullCalcOnLoad="1"/>
  <mergeCells count="47">
    <mergeCell ref="B17:K17"/>
    <mergeCell ref="C18:E18"/>
    <mergeCell ref="B33:K33"/>
    <mergeCell ref="C34:E34"/>
    <mergeCell ref="H34:J34"/>
    <mergeCell ref="C35:E35"/>
    <mergeCell ref="H35:J35"/>
    <mergeCell ref="H19:J19"/>
    <mergeCell ref="B21:K21"/>
    <mergeCell ref="B1:M1"/>
    <mergeCell ref="C27:E27"/>
    <mergeCell ref="H27:J27"/>
    <mergeCell ref="B10:B11"/>
    <mergeCell ref="C10:E11"/>
    <mergeCell ref="K10:K11"/>
    <mergeCell ref="M10:M11"/>
    <mergeCell ref="C8:E9"/>
    <mergeCell ref="C31:E31"/>
    <mergeCell ref="H31:J31"/>
    <mergeCell ref="C22:E22"/>
    <mergeCell ref="H22:J22"/>
    <mergeCell ref="C23:E23"/>
    <mergeCell ref="H23:J23"/>
    <mergeCell ref="B25:K25"/>
    <mergeCell ref="C26:E26"/>
    <mergeCell ref="H26:J26"/>
    <mergeCell ref="B29:K29"/>
    <mergeCell ref="M6:M7"/>
    <mergeCell ref="B8:B9"/>
    <mergeCell ref="K8:K9"/>
    <mergeCell ref="M8:M9"/>
    <mergeCell ref="C30:E30"/>
    <mergeCell ref="H30:J30"/>
    <mergeCell ref="B12:B13"/>
    <mergeCell ref="C12:E13"/>
    <mergeCell ref="H18:J18"/>
    <mergeCell ref="C19:E19"/>
    <mergeCell ref="M4:M5"/>
    <mergeCell ref="C3:E3"/>
    <mergeCell ref="B4:B5"/>
    <mergeCell ref="C4:E5"/>
    <mergeCell ref="K4:K5"/>
    <mergeCell ref="K12:K13"/>
    <mergeCell ref="M12:M13"/>
    <mergeCell ref="B6:B7"/>
    <mergeCell ref="C6:E7"/>
    <mergeCell ref="K6:K7"/>
  </mergeCells>
  <phoneticPr fontId="0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C000"/>
  </sheetPr>
  <dimension ref="A1:K20"/>
  <sheetViews>
    <sheetView zoomScaleNormal="100" workbookViewId="0">
      <selection activeCell="C11" sqref="C11"/>
    </sheetView>
  </sheetViews>
  <sheetFormatPr defaultRowHeight="15"/>
  <cols>
    <col min="2" max="2" width="23.42578125" customWidth="1"/>
    <col min="3" max="3" width="22.42578125" customWidth="1"/>
    <col min="4" max="4" width="36.7109375" customWidth="1"/>
  </cols>
  <sheetData>
    <row r="1" spans="1:11" ht="54" customHeight="1">
      <c r="A1" s="136" t="s">
        <v>35</v>
      </c>
      <c r="B1" s="136"/>
      <c r="C1" s="136"/>
      <c r="D1" s="136"/>
      <c r="E1" s="48"/>
      <c r="F1" s="48"/>
      <c r="G1" s="48"/>
      <c r="H1" s="48"/>
      <c r="I1" s="48"/>
      <c r="J1" s="48"/>
      <c r="K1" s="48"/>
    </row>
    <row r="2" spans="1:11" ht="102.75" customHeight="1">
      <c r="A2" s="137" t="s">
        <v>61</v>
      </c>
      <c r="B2" s="137"/>
      <c r="C2" s="137"/>
      <c r="D2" s="137"/>
      <c r="E2" s="49"/>
      <c r="F2" s="49"/>
      <c r="G2" s="50"/>
      <c r="H2" s="50"/>
      <c r="I2" s="50"/>
      <c r="J2" s="50"/>
    </row>
    <row r="3" spans="1:11" ht="15.75" thickBot="1"/>
    <row r="4" spans="1:11">
      <c r="A4" s="93" t="s">
        <v>13</v>
      </c>
      <c r="B4" s="94" t="s">
        <v>14</v>
      </c>
      <c r="C4" s="95" t="s">
        <v>15</v>
      </c>
      <c r="D4" s="96" t="s">
        <v>16</v>
      </c>
    </row>
    <row r="5" spans="1:11">
      <c r="A5" s="97">
        <v>1</v>
      </c>
      <c r="B5" s="56" t="s">
        <v>40</v>
      </c>
      <c r="C5" s="57" t="s">
        <v>63</v>
      </c>
      <c r="D5" s="58">
        <v>15</v>
      </c>
      <c r="F5" s="64"/>
      <c r="G5" s="64"/>
      <c r="H5" s="64"/>
      <c r="I5" s="64"/>
      <c r="J5" s="64"/>
      <c r="K5" s="64"/>
    </row>
    <row r="6" spans="1:11">
      <c r="A6" s="97">
        <v>2</v>
      </c>
      <c r="B6" s="98" t="s">
        <v>36</v>
      </c>
      <c r="C6" s="57" t="s">
        <v>63</v>
      </c>
      <c r="D6" s="58">
        <v>13</v>
      </c>
      <c r="F6" s="65"/>
      <c r="G6" s="64"/>
      <c r="H6" s="64"/>
      <c r="I6" s="64"/>
      <c r="J6" s="64"/>
      <c r="K6" s="64"/>
    </row>
    <row r="7" spans="1:11">
      <c r="A7" s="97">
        <v>3</v>
      </c>
      <c r="B7" s="56" t="s">
        <v>37</v>
      </c>
      <c r="C7" s="57" t="s">
        <v>63</v>
      </c>
      <c r="D7" s="58">
        <v>11</v>
      </c>
      <c r="F7" s="64"/>
      <c r="G7" s="64"/>
      <c r="H7" s="64"/>
      <c r="I7" s="64"/>
      <c r="J7" s="64"/>
      <c r="K7" s="64"/>
    </row>
    <row r="8" spans="1:11">
      <c r="A8" s="97">
        <v>4</v>
      </c>
      <c r="B8" s="56" t="s">
        <v>39</v>
      </c>
      <c r="C8" s="57" t="s">
        <v>62</v>
      </c>
      <c r="D8" s="58">
        <v>10</v>
      </c>
      <c r="F8" s="64"/>
      <c r="G8" s="64"/>
      <c r="H8" s="64"/>
      <c r="I8" s="64"/>
      <c r="J8" s="64"/>
      <c r="K8" s="64"/>
    </row>
    <row r="9" spans="1:11">
      <c r="A9" s="97">
        <v>5</v>
      </c>
      <c r="B9" s="56" t="s">
        <v>43</v>
      </c>
      <c r="C9" s="57" t="s">
        <v>63</v>
      </c>
      <c r="D9" s="58">
        <v>9</v>
      </c>
      <c r="F9" s="64"/>
      <c r="G9" s="64"/>
      <c r="H9" s="64"/>
      <c r="I9" s="64"/>
      <c r="J9" s="64"/>
      <c r="K9" s="64"/>
    </row>
    <row r="10" spans="1:11">
      <c r="A10" s="97">
        <v>6</v>
      </c>
      <c r="B10" s="56" t="s">
        <v>44</v>
      </c>
      <c r="C10" s="57" t="s">
        <v>62</v>
      </c>
      <c r="D10" s="58">
        <v>8</v>
      </c>
      <c r="F10" s="64"/>
      <c r="G10" s="64"/>
      <c r="H10" s="64"/>
      <c r="I10" s="64"/>
      <c r="J10" s="64"/>
      <c r="K10" s="64"/>
    </row>
    <row r="11" spans="1:11">
      <c r="A11" s="99">
        <v>7</v>
      </c>
      <c r="B11" s="56" t="s">
        <v>45</v>
      </c>
      <c r="C11" s="57" t="s">
        <v>62</v>
      </c>
      <c r="D11" s="58">
        <v>7</v>
      </c>
      <c r="F11" s="64"/>
      <c r="G11" s="64"/>
      <c r="H11" s="64"/>
      <c r="I11" s="64"/>
      <c r="J11" s="64"/>
      <c r="K11" s="64"/>
    </row>
    <row r="12" spans="1:11">
      <c r="A12" s="99">
        <v>8</v>
      </c>
      <c r="B12" s="56" t="s">
        <v>42</v>
      </c>
      <c r="C12" s="57" t="s">
        <v>63</v>
      </c>
      <c r="D12" s="58">
        <v>6</v>
      </c>
      <c r="F12" s="64"/>
      <c r="G12" s="64"/>
      <c r="H12" s="64"/>
      <c r="I12" s="64"/>
      <c r="J12" s="64"/>
      <c r="K12" s="64"/>
    </row>
    <row r="13" spans="1:11">
      <c r="A13" s="101">
        <v>9</v>
      </c>
      <c r="B13" s="102" t="s">
        <v>41</v>
      </c>
      <c r="C13" s="103" t="s">
        <v>63</v>
      </c>
      <c r="D13" s="104">
        <v>5</v>
      </c>
      <c r="F13" s="64"/>
      <c r="G13" s="64"/>
      <c r="H13" s="64"/>
      <c r="I13" s="64"/>
      <c r="J13" s="64"/>
      <c r="K13" s="64"/>
    </row>
    <row r="14" spans="1:11" ht="15.75" thickBot="1">
      <c r="A14" s="100">
        <v>10</v>
      </c>
      <c r="B14" s="60" t="s">
        <v>38</v>
      </c>
      <c r="C14" s="61" t="s">
        <v>63</v>
      </c>
      <c r="D14" s="62">
        <v>4</v>
      </c>
      <c r="F14" s="64"/>
      <c r="G14" s="64"/>
      <c r="H14" s="64"/>
      <c r="I14" s="64"/>
      <c r="J14" s="64"/>
      <c r="K14" s="64"/>
    </row>
    <row r="16" spans="1:11" ht="21">
      <c r="A16" s="92"/>
      <c r="B16" s="92"/>
      <c r="C16" s="92"/>
      <c r="D16" s="92"/>
      <c r="E16" s="92"/>
      <c r="F16" s="92"/>
      <c r="G16" s="38"/>
    </row>
    <row r="17" spans="1:8" ht="17.25" customHeight="1">
      <c r="A17" s="35"/>
      <c r="B17" s="46" t="s">
        <v>12</v>
      </c>
      <c r="C17" s="46"/>
      <c r="D17" s="46"/>
      <c r="E17" s="46"/>
      <c r="F17" s="46"/>
      <c r="G17" s="46"/>
      <c r="H17" s="47"/>
    </row>
    <row r="18" spans="1:8" ht="15" customHeight="1">
      <c r="A18" s="35"/>
      <c r="B18" s="46"/>
      <c r="C18" s="46"/>
      <c r="D18" s="46"/>
      <c r="E18" s="46"/>
      <c r="F18" s="46"/>
      <c r="G18" s="46"/>
      <c r="H18" s="47"/>
    </row>
    <row r="19" spans="1:8" ht="21">
      <c r="A19" s="35"/>
      <c r="B19" s="46"/>
      <c r="C19" s="46"/>
      <c r="D19" s="46"/>
      <c r="E19" s="46"/>
      <c r="F19" s="46"/>
      <c r="G19" s="46"/>
      <c r="H19" s="47"/>
    </row>
    <row r="20" spans="1:8" ht="21">
      <c r="A20" s="35"/>
      <c r="B20" s="46" t="s">
        <v>64</v>
      </c>
      <c r="C20" s="46"/>
      <c r="D20" s="46"/>
      <c r="E20" s="46"/>
      <c r="F20" s="46"/>
      <c r="G20" s="46"/>
      <c r="H20" s="47"/>
    </row>
  </sheetData>
  <mergeCells count="2">
    <mergeCell ref="A1:D1"/>
    <mergeCell ref="A2:D2"/>
  </mergeCells>
  <phoneticPr fontId="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6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6" t="e">
        <f>#REF!&amp;#REF!</f>
        <v>#REF!</v>
      </c>
      <c r="J24" s="6" t="e">
        <f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6" t="e">
        <f>#REF!&amp;#REF!</f>
        <v>#REF!</v>
      </c>
      <c r="J25" s="6" t="e">
        <f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6" t="e">
        <f>#REF!&amp;#REF!</f>
        <v>#REF!</v>
      </c>
      <c r="J26" s="6" t="e">
        <f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6" t="e">
        <f>#REF!&amp;#REF!</f>
        <v>#REF!</v>
      </c>
      <c r="J27" s="6" t="e">
        <f>#REF!&amp;#REF!</f>
        <v>#REF!</v>
      </c>
    </row>
    <row r="28" spans="9:28">
      <c r="I28" s="6" t="e">
        <f>#REF!&amp;#REF!</f>
        <v>#REF!</v>
      </c>
      <c r="J28" s="6" t="e">
        <f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6" t="e">
        <f>#REF!&amp;#REF!</f>
        <v>#REF!</v>
      </c>
      <c r="J30" s="6" t="e">
        <f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6" t="e">
        <f>#REF!&amp;#REF!</f>
        <v>#REF!</v>
      </c>
      <c r="J31" s="6" t="e">
        <f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6" t="e">
        <f>#REF!&amp;#REF!</f>
        <v>#REF!</v>
      </c>
      <c r="J32" s="6" t="e">
        <f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6" t="e">
        <f>#REF!&amp;#REF!</f>
        <v>#REF!</v>
      </c>
      <c r="J33" s="6" t="e">
        <f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6" t="e">
        <f>#REF!&amp;#REF!</f>
        <v>#REF!</v>
      </c>
      <c r="J34" s="6" t="e">
        <f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6" t="e">
        <f>#REF!&amp;#REF!</f>
        <v>#REF!</v>
      </c>
      <c r="J36" s="6" t="e">
        <f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6" t="e">
        <f>#REF!&amp;#REF!</f>
        <v>#REF!</v>
      </c>
      <c r="J37" s="6" t="e">
        <f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6" t="e">
        <f>#REF!&amp;#REF!</f>
        <v>#REF!</v>
      </c>
      <c r="J38" s="6" t="e">
        <f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6" t="e">
        <f>#REF!&amp;#REF!</f>
        <v>#REF!</v>
      </c>
      <c r="J39" s="6" t="e">
        <f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6" t="e">
        <f>#REF!&amp;#REF!</f>
        <v>#REF!</v>
      </c>
      <c r="J40" s="6" t="e">
        <f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6" t="e">
        <f>#REF!&amp;#REF!</f>
        <v>#REF!</v>
      </c>
      <c r="J42" s="6" t="e">
        <f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6" t="e">
        <f>#REF!&amp;#REF!</f>
        <v>#REF!</v>
      </c>
      <c r="J43" s="6" t="e">
        <f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6" t="e">
        <f>#REF!&amp;#REF!</f>
        <v>#REF!</v>
      </c>
      <c r="J44" s="6" t="e">
        <f>#REF!&amp;#REF!</f>
        <v>#REF!</v>
      </c>
    </row>
    <row r="45" spans="9:19">
      <c r="I45" s="6" t="e">
        <f>#REF!&amp;#REF!</f>
        <v>#REF!</v>
      </c>
      <c r="J45" s="6" t="e">
        <f>#REF!&amp;#REF!</f>
        <v>#REF!</v>
      </c>
    </row>
    <row r="46" spans="9:19">
      <c r="I46" s="6" t="e">
        <f>#REF!&amp;#REF!</f>
        <v>#REF!</v>
      </c>
      <c r="J46" s="6" t="e">
        <f>#REF!&amp;#REF!</f>
        <v>#REF!</v>
      </c>
    </row>
    <row r="48" spans="9:19">
      <c r="I48" s="6" t="e">
        <f>#REF!&amp;#REF!</f>
        <v>#REF!</v>
      </c>
      <c r="J48" s="6" t="e">
        <f>#REF!&amp;#REF!</f>
        <v>#REF!</v>
      </c>
    </row>
    <row r="49" spans="9:10">
      <c r="I49" s="6" t="e">
        <f>#REF!&amp;#REF!</f>
        <v>#REF!</v>
      </c>
      <c r="J49" s="6" t="e">
        <f>#REF!&amp;#REF!</f>
        <v>#REF!</v>
      </c>
    </row>
    <row r="50" spans="9:10">
      <c r="I50" s="6" t="e">
        <f>#REF!&amp;#REF!</f>
        <v>#REF!</v>
      </c>
      <c r="J50" s="6" t="e">
        <f>#REF!&amp;#REF!</f>
        <v>#REF!</v>
      </c>
    </row>
    <row r="51" spans="9:10">
      <c r="I51" s="6" t="e">
        <f>#REF!&amp;#REF!</f>
        <v>#REF!</v>
      </c>
      <c r="J51" s="6" t="e">
        <f>#REF!&amp;#REF!</f>
        <v>#REF!</v>
      </c>
    </row>
    <row r="52" spans="9:10">
      <c r="I52" s="6" t="e">
        <f>#REF!&amp;#REF!</f>
        <v>#REF!</v>
      </c>
      <c r="J52" s="6" t="e">
        <f>#REF!&amp;#REF!</f>
        <v>#REF!</v>
      </c>
    </row>
    <row r="54" spans="9:10">
      <c r="I54" s="6" t="e">
        <f>#REF!&amp;#REF!</f>
        <v>#REF!</v>
      </c>
      <c r="J54" s="6" t="e">
        <f>#REF!&amp;#REF!</f>
        <v>#REF!</v>
      </c>
    </row>
    <row r="55" spans="9:10">
      <c r="I55" s="6" t="e">
        <f>#REF!&amp;#REF!</f>
        <v>#REF!</v>
      </c>
      <c r="J55" s="6" t="e">
        <f>#REF!&amp;#REF!</f>
        <v>#REF!</v>
      </c>
    </row>
    <row r="56" spans="9:10">
      <c r="I56" s="6" t="e">
        <f>#REF!&amp;#REF!</f>
        <v>#REF!</v>
      </c>
      <c r="J56" s="6" t="e">
        <f>#REF!&amp;#REF!</f>
        <v>#REF!</v>
      </c>
    </row>
    <row r="57" spans="9:10">
      <c r="I57" s="6" t="e">
        <f>#REF!&amp;#REF!</f>
        <v>#REF!</v>
      </c>
      <c r="J57" s="6" t="e">
        <f>#REF!&amp;#REF!</f>
        <v>#REF!</v>
      </c>
    </row>
    <row r="58" spans="9:10">
      <c r="I58" s="6" t="e">
        <f>#REF!&amp;#REF!</f>
        <v>#REF!</v>
      </c>
      <c r="J58" s="6" t="e">
        <f>#REF!&amp;#REF!</f>
        <v>#REF!</v>
      </c>
    </row>
    <row r="60" spans="9:10">
      <c r="I60" s="6" t="e">
        <f>#REF!&amp;#REF!</f>
        <v>#REF!</v>
      </c>
      <c r="J60" s="6" t="e">
        <f>#REF!&amp;#REF!</f>
        <v>#REF!</v>
      </c>
    </row>
    <row r="61" spans="9:10">
      <c r="I61" s="6" t="e">
        <f>#REF!&amp;#REF!</f>
        <v>#REF!</v>
      </c>
      <c r="J61" s="6" t="e">
        <f>#REF!&amp;#REF!</f>
        <v>#REF!</v>
      </c>
    </row>
    <row r="62" spans="9:10">
      <c r="I62" s="6" t="e">
        <f>#REF!&amp;#REF!</f>
        <v>#REF!</v>
      </c>
      <c r="J62" s="6" t="e">
        <f>#REF!&amp;#REF!</f>
        <v>#REF!</v>
      </c>
    </row>
    <row r="63" spans="9:10">
      <c r="I63" s="6" t="e">
        <f>#REF!&amp;#REF!</f>
        <v>#REF!</v>
      </c>
      <c r="J63" s="6" t="e">
        <f>#REF!&amp;#REF!</f>
        <v>#REF!</v>
      </c>
    </row>
    <row r="67" spans="12:12">
      <c r="L67" t="s">
        <v>10</v>
      </c>
    </row>
  </sheetData>
  <sheetCalcPr fullCalcOnLoad="1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topLeftCell="A13" workbookViewId="0">
      <selection activeCell="A28" sqref="A28:I31"/>
    </sheetView>
  </sheetViews>
  <sheetFormatPr defaultRowHeight="15"/>
  <cols>
    <col min="1" max="1" width="4" style="35" customWidth="1"/>
    <col min="2" max="12" width="10.28515625" customWidth="1"/>
    <col min="13" max="13" width="10.28515625" style="32" customWidth="1"/>
    <col min="14" max="15" width="10.28515625" customWidth="1"/>
  </cols>
  <sheetData>
    <row r="1" spans="1:13" ht="40.5" customHeight="1">
      <c r="B1" s="131" t="s">
        <v>57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45"/>
    </row>
    <row r="2" spans="1:13" ht="15.75" thickBot="1"/>
    <row r="3" spans="1:13" ht="30" customHeight="1" thickBot="1">
      <c r="B3" s="22"/>
      <c r="C3" s="107" t="s">
        <v>0</v>
      </c>
      <c r="D3" s="108"/>
      <c r="E3" s="109"/>
      <c r="F3" s="1">
        <v>1</v>
      </c>
      <c r="G3" s="1">
        <v>2</v>
      </c>
      <c r="H3" s="2">
        <v>3</v>
      </c>
      <c r="I3" s="2">
        <v>4</v>
      </c>
      <c r="J3" s="22" t="s">
        <v>1</v>
      </c>
      <c r="K3" s="1" t="s">
        <v>3</v>
      </c>
      <c r="L3" s="19" t="s">
        <v>2</v>
      </c>
    </row>
    <row r="4" spans="1:13" ht="24" customHeight="1">
      <c r="B4" s="110">
        <v>1</v>
      </c>
      <c r="C4" s="112" t="s">
        <v>22</v>
      </c>
      <c r="D4" s="113"/>
      <c r="E4" s="114"/>
      <c r="F4" s="66" t="s">
        <v>7</v>
      </c>
      <c r="G4" s="67" t="str">
        <f ca="1">INDIRECT(ADDRESS(21,6))&amp;":"&amp;INDIRECT(ADDRESS(21,7))</f>
        <v>13:10</v>
      </c>
      <c r="H4" s="67" t="str">
        <f ca="1">INDIRECT(ADDRESS(25,7))&amp;":"&amp;INDIRECT(ADDRESS(25,6))</f>
        <v>8:13</v>
      </c>
      <c r="I4" s="68" t="str">
        <f ca="1">INDIRECT(ADDRESS(16,6))&amp;":"&amp;INDIRECT(ADDRESS(16,7))</f>
        <v>5:13</v>
      </c>
      <c r="J4" s="118">
        <f ca="1">IF(COUNT(F5:I5)=0,"",COUNTIF(F5:I5,"&gt;0")+0.5*COUNTIF(F5:I5,0))</f>
        <v>1</v>
      </c>
      <c r="K4" s="69"/>
      <c r="L4" s="105">
        <v>3</v>
      </c>
    </row>
    <row r="5" spans="1:13" ht="24" customHeight="1">
      <c r="B5" s="111"/>
      <c r="C5" s="115"/>
      <c r="D5" s="116"/>
      <c r="E5" s="117"/>
      <c r="F5" s="70" t="s">
        <v>7</v>
      </c>
      <c r="G5" s="71">
        <f ca="1">IF(LEN(INDIRECT(ADDRESS(ROW()-1, COLUMN())))=1,"",INDIRECT(ADDRESS(21,6))-INDIRECT(ADDRESS(21,7)))</f>
        <v>3</v>
      </c>
      <c r="H5" s="71">
        <f ca="1">IF(LEN(INDIRECT(ADDRESS(ROW()-1, COLUMN())))=1,"",INDIRECT(ADDRESS(25,7))-INDIRECT(ADDRESS(25,6)))</f>
        <v>-5</v>
      </c>
      <c r="I5" s="72">
        <f ca="1">IF(LEN(INDIRECT(ADDRESS(ROW()-1, COLUMN())))=1,"",INDIRECT(ADDRESS(16,6))-INDIRECT(ADDRESS(16,7)))</f>
        <v>-8</v>
      </c>
      <c r="J5" s="119"/>
      <c r="K5" s="71">
        <f ca="1">IF(COUNT(F5:I5)=0,"",SUM(F5:I5))</f>
        <v>-10</v>
      </c>
      <c r="L5" s="106"/>
    </row>
    <row r="6" spans="1:13" ht="24" customHeight="1">
      <c r="B6" s="122">
        <v>2</v>
      </c>
      <c r="C6" s="115" t="s">
        <v>23</v>
      </c>
      <c r="D6" s="116"/>
      <c r="E6" s="117"/>
      <c r="F6" s="73" t="str">
        <f ca="1">INDIRECT(ADDRESS(21,7))&amp;":"&amp;INDIRECT(ADDRESS(21,6))</f>
        <v>10:13</v>
      </c>
      <c r="G6" s="74" t="s">
        <v>7</v>
      </c>
      <c r="H6" s="75" t="str">
        <f ca="1">INDIRECT(ADDRESS(17,6))&amp;":"&amp;INDIRECT(ADDRESS(17,7))</f>
        <v>2:13</v>
      </c>
      <c r="I6" s="76" t="str">
        <f ca="1">INDIRECT(ADDRESS(24,6))&amp;":"&amp;INDIRECT(ADDRESS(24,7))</f>
        <v>5:13</v>
      </c>
      <c r="J6" s="119">
        <f ca="1">IF(COUNT(F7:I7)=0,"",COUNTIF(F7:I7,"&gt;0")+0.5*COUNTIF(F7:I7,0))</f>
        <v>0</v>
      </c>
      <c r="K6" s="71"/>
      <c r="L6" s="106">
        <v>4</v>
      </c>
    </row>
    <row r="7" spans="1:13" ht="24" customHeight="1">
      <c r="B7" s="111"/>
      <c r="C7" s="115"/>
      <c r="D7" s="116"/>
      <c r="E7" s="117"/>
      <c r="F7" s="77">
        <f ca="1">IF(LEN(INDIRECT(ADDRESS(ROW()-1, COLUMN())))=1,"",INDIRECT(ADDRESS(21,7))-INDIRECT(ADDRESS(21,6)))</f>
        <v>-3</v>
      </c>
      <c r="G7" s="78" t="s">
        <v>7</v>
      </c>
      <c r="H7" s="71">
        <f ca="1">IF(LEN(INDIRECT(ADDRESS(ROW()-1, COLUMN())))=1,"",INDIRECT(ADDRESS(17,6))-INDIRECT(ADDRESS(17,7)))</f>
        <v>-11</v>
      </c>
      <c r="I7" s="72">
        <f ca="1">IF(LEN(INDIRECT(ADDRESS(ROW()-1, COLUMN())))=1,"",INDIRECT(ADDRESS(24,6))-INDIRECT(ADDRESS(24,7)))</f>
        <v>-8</v>
      </c>
      <c r="J7" s="119"/>
      <c r="K7" s="71">
        <f ca="1">IF(COUNT(F7:I7)=0,"",SUM(F7:I7))</f>
        <v>-22</v>
      </c>
      <c r="L7" s="106"/>
    </row>
    <row r="8" spans="1:13" ht="24" customHeight="1">
      <c r="B8" s="122">
        <v>3</v>
      </c>
      <c r="C8" s="115" t="s">
        <v>24</v>
      </c>
      <c r="D8" s="116"/>
      <c r="E8" s="117"/>
      <c r="F8" s="73" t="str">
        <f ca="1">INDIRECT(ADDRESS(25,6))&amp;":"&amp;INDIRECT(ADDRESS(25,7))</f>
        <v>13:8</v>
      </c>
      <c r="G8" s="75" t="str">
        <f ca="1">INDIRECT(ADDRESS(17,7))&amp;":"&amp;INDIRECT(ADDRESS(17,6))</f>
        <v>13:2</v>
      </c>
      <c r="H8" s="74" t="s">
        <v>7</v>
      </c>
      <c r="I8" s="76" t="str">
        <f ca="1">INDIRECT(ADDRESS(20,7))&amp;":"&amp;INDIRECT(ADDRESS(20,6))</f>
        <v>13:4</v>
      </c>
      <c r="J8" s="119">
        <f ca="1">IF(COUNT(F9:I9)=0,"",COUNTIF(F9:I9,"&gt;0")+0.5*COUNTIF(F9:I9,0))</f>
        <v>3</v>
      </c>
      <c r="K8" s="71"/>
      <c r="L8" s="106">
        <v>1</v>
      </c>
    </row>
    <row r="9" spans="1:13" ht="24" customHeight="1">
      <c r="B9" s="111"/>
      <c r="C9" s="115"/>
      <c r="D9" s="116"/>
      <c r="E9" s="117"/>
      <c r="F9" s="77">
        <f ca="1">IF(LEN(INDIRECT(ADDRESS(ROW()-1, COLUMN())))=1,"",INDIRECT(ADDRESS(25,6))-INDIRECT(ADDRESS(25,7)))</f>
        <v>5</v>
      </c>
      <c r="G9" s="71">
        <f ca="1">IF(LEN(INDIRECT(ADDRESS(ROW()-1, COLUMN())))=1,"",INDIRECT(ADDRESS(17,7))-INDIRECT(ADDRESS(17,6)))</f>
        <v>11</v>
      </c>
      <c r="H9" s="78" t="s">
        <v>7</v>
      </c>
      <c r="I9" s="72">
        <f ca="1">IF(LEN(INDIRECT(ADDRESS(ROW()-1, COLUMN())))=1,"",INDIRECT(ADDRESS(20,7))-INDIRECT(ADDRESS(20,6)))</f>
        <v>9</v>
      </c>
      <c r="J9" s="119"/>
      <c r="K9" s="71">
        <f ca="1">IF(COUNT(F9:I9)=0,"",SUM(F9:I9))</f>
        <v>25</v>
      </c>
      <c r="L9" s="106"/>
    </row>
    <row r="10" spans="1:13" ht="24" customHeight="1">
      <c r="B10" s="122">
        <v>4</v>
      </c>
      <c r="C10" s="115" t="s">
        <v>25</v>
      </c>
      <c r="D10" s="116"/>
      <c r="E10" s="117"/>
      <c r="F10" s="73" t="str">
        <f ca="1">INDIRECT(ADDRESS(16,7))&amp;":"&amp;INDIRECT(ADDRESS(16,6))</f>
        <v>13:5</v>
      </c>
      <c r="G10" s="75" t="str">
        <f ca="1">INDIRECT(ADDRESS(24,7))&amp;":"&amp;INDIRECT(ADDRESS(24,6))</f>
        <v>13:5</v>
      </c>
      <c r="H10" s="75" t="str">
        <f ca="1">INDIRECT(ADDRESS(20,6))&amp;":"&amp;INDIRECT(ADDRESS(20,7))</f>
        <v>4:13</v>
      </c>
      <c r="I10" s="79" t="s">
        <v>7</v>
      </c>
      <c r="J10" s="119">
        <f ca="1">IF(COUNT(F11:I11)=0,"",COUNTIF(F11:I11,"&gt;0")+0.5*COUNTIF(F11:I11,0))</f>
        <v>2</v>
      </c>
      <c r="K10" s="71"/>
      <c r="L10" s="106">
        <v>2</v>
      </c>
    </row>
    <row r="11" spans="1:13" ht="24" customHeight="1" thickBot="1">
      <c r="B11" s="126"/>
      <c r="C11" s="127"/>
      <c r="D11" s="128"/>
      <c r="E11" s="129"/>
      <c r="F11" s="80">
        <f ca="1">IF(LEN(INDIRECT(ADDRESS(ROW()-1, COLUMN())))=1,"",INDIRECT(ADDRESS(16,7))-INDIRECT(ADDRESS(16,6)))</f>
        <v>8</v>
      </c>
      <c r="G11" s="81">
        <f ca="1">IF(LEN(INDIRECT(ADDRESS(ROW()-1, COLUMN())))=1,"",INDIRECT(ADDRESS(24,7))-INDIRECT(ADDRESS(24,6)))</f>
        <v>8</v>
      </c>
      <c r="H11" s="81">
        <f ca="1">IF(LEN(INDIRECT(ADDRESS(ROW()-1, COLUMN())))=1,"",INDIRECT(ADDRESS(20,6))-INDIRECT(ADDRESS(20,7)))</f>
        <v>-9</v>
      </c>
      <c r="I11" s="82" t="s">
        <v>7</v>
      </c>
      <c r="J11" s="120"/>
      <c r="K11" s="81">
        <f ca="1">IF(COUNT(F11:I11)=0,"",SUM(F11:I11))</f>
        <v>7</v>
      </c>
      <c r="L11" s="121"/>
    </row>
    <row r="15" spans="1:13" s="84" customFormat="1" ht="30" customHeight="1" thickBot="1">
      <c r="A15" s="83"/>
      <c r="B15" s="130" t="s">
        <v>4</v>
      </c>
      <c r="C15" s="130"/>
      <c r="D15" s="130"/>
      <c r="E15" s="130"/>
      <c r="F15" s="130"/>
      <c r="G15" s="130"/>
      <c r="H15" s="130"/>
      <c r="I15" s="130"/>
      <c r="J15" s="130"/>
      <c r="K15" s="130"/>
      <c r="M15" s="85"/>
    </row>
    <row r="16" spans="1:13" s="84" customFormat="1" ht="30" customHeight="1" thickBot="1">
      <c r="A16" s="83"/>
      <c r="B16" s="86">
        <v>1</v>
      </c>
      <c r="C16" s="123" t="str">
        <f ca="1">IF(ISBLANK(INDIRECT(ADDRESS(B16*2+2,3))),"",INDIRECT(ADDRESS(B16*2+2,3)))</f>
        <v>Жукова Татьяна</v>
      </c>
      <c r="D16" s="123"/>
      <c r="E16" s="124"/>
      <c r="F16" s="87">
        <v>5</v>
      </c>
      <c r="G16" s="88">
        <v>13</v>
      </c>
      <c r="H16" s="125" t="str">
        <f ca="1">IF(ISBLANK(INDIRECT(ADDRESS(K16*2+2,3))),"",INDIRECT(ADDRESS(K16*2+2,3)))</f>
        <v>Мороз Марина</v>
      </c>
      <c r="I16" s="123"/>
      <c r="J16" s="123"/>
      <c r="K16" s="86">
        <v>4</v>
      </c>
      <c r="L16" s="89" t="s">
        <v>11</v>
      </c>
      <c r="M16" s="90"/>
    </row>
    <row r="17" spans="1:13" s="84" customFormat="1" ht="30" customHeight="1" thickBot="1">
      <c r="A17" s="83"/>
      <c r="B17" s="86">
        <v>2</v>
      </c>
      <c r="C17" s="123" t="str">
        <f ca="1">IF(ISBLANK(INDIRECT(ADDRESS(B17*2+2,3))),"",INDIRECT(ADDRESS(B17*2+2,3)))</f>
        <v>Вязанкина Ольга</v>
      </c>
      <c r="D17" s="123"/>
      <c r="E17" s="124"/>
      <c r="F17" s="87">
        <v>2</v>
      </c>
      <c r="G17" s="88">
        <v>13</v>
      </c>
      <c r="H17" s="125" t="str">
        <f ca="1">IF(ISBLANK(INDIRECT(ADDRESS(K17*2+2,3))),"",INDIRECT(ADDRESS(K17*2+2,3)))</f>
        <v>Перятинская Зинаида</v>
      </c>
      <c r="I17" s="123"/>
      <c r="J17" s="123"/>
      <c r="K17" s="86">
        <v>3</v>
      </c>
      <c r="L17" s="89" t="s">
        <v>11</v>
      </c>
      <c r="M17" s="90"/>
    </row>
    <row r="18" spans="1:13" s="84" customFormat="1" ht="30" customHeight="1">
      <c r="A18" s="83"/>
      <c r="M18" s="90"/>
    </row>
    <row r="19" spans="1:13" s="84" customFormat="1" ht="30" customHeight="1" thickBot="1">
      <c r="A19" s="83"/>
      <c r="B19" s="130" t="s">
        <v>5</v>
      </c>
      <c r="C19" s="130"/>
      <c r="D19" s="130"/>
      <c r="E19" s="130"/>
      <c r="F19" s="130"/>
      <c r="G19" s="130"/>
      <c r="H19" s="130"/>
      <c r="I19" s="130"/>
      <c r="J19" s="130"/>
      <c r="K19" s="130"/>
      <c r="M19" s="90"/>
    </row>
    <row r="20" spans="1:13" s="84" customFormat="1" ht="30" customHeight="1" thickBot="1">
      <c r="A20" s="83"/>
      <c r="B20" s="86">
        <v>4</v>
      </c>
      <c r="C20" s="123" t="str">
        <f ca="1">IF(ISBLANK(INDIRECT(ADDRESS(B20*2+2,3))),"",INDIRECT(ADDRESS(B20*2+2,3)))</f>
        <v>Мороз Марина</v>
      </c>
      <c r="D20" s="123"/>
      <c r="E20" s="124"/>
      <c r="F20" s="87">
        <v>4</v>
      </c>
      <c r="G20" s="88">
        <v>13</v>
      </c>
      <c r="H20" s="125" t="str">
        <f ca="1">IF(ISBLANK(INDIRECT(ADDRESS(K20*2+2,3))),"",INDIRECT(ADDRESS(K20*2+2,3)))</f>
        <v>Перятинская Зинаида</v>
      </c>
      <c r="I20" s="123"/>
      <c r="J20" s="123"/>
      <c r="K20" s="86">
        <v>3</v>
      </c>
      <c r="L20" s="89" t="s">
        <v>11</v>
      </c>
      <c r="M20" s="90"/>
    </row>
    <row r="21" spans="1:13" s="84" customFormat="1" ht="30" customHeight="1" thickBot="1">
      <c r="A21" s="83"/>
      <c r="B21" s="86">
        <v>1</v>
      </c>
      <c r="C21" s="123" t="str">
        <f ca="1">IF(ISBLANK(INDIRECT(ADDRESS(B21*2+2,3))),"",INDIRECT(ADDRESS(B21*2+2,3)))</f>
        <v>Жукова Татьяна</v>
      </c>
      <c r="D21" s="123"/>
      <c r="E21" s="124"/>
      <c r="F21" s="87">
        <v>13</v>
      </c>
      <c r="G21" s="88">
        <v>10</v>
      </c>
      <c r="H21" s="125" t="str">
        <f ca="1">IF(ISBLANK(INDIRECT(ADDRESS(K21*2+2,3))),"",INDIRECT(ADDRESS(K21*2+2,3)))</f>
        <v>Вязанкина Ольга</v>
      </c>
      <c r="I21" s="123"/>
      <c r="J21" s="123"/>
      <c r="K21" s="86">
        <v>2</v>
      </c>
      <c r="L21" s="89" t="s">
        <v>11</v>
      </c>
      <c r="M21" s="90"/>
    </row>
    <row r="22" spans="1:13" s="84" customFormat="1" ht="30" customHeight="1">
      <c r="A22" s="83"/>
      <c r="M22" s="90"/>
    </row>
    <row r="23" spans="1:13" s="84" customFormat="1" ht="30" customHeight="1" thickBot="1">
      <c r="A23" s="83"/>
      <c r="B23" s="130" t="s">
        <v>6</v>
      </c>
      <c r="C23" s="130"/>
      <c r="D23" s="130"/>
      <c r="E23" s="130"/>
      <c r="F23" s="130"/>
      <c r="G23" s="130"/>
      <c r="H23" s="130"/>
      <c r="I23" s="130"/>
      <c r="J23" s="130"/>
      <c r="K23" s="130"/>
      <c r="M23" s="90"/>
    </row>
    <row r="24" spans="1:13" s="84" customFormat="1" ht="30" customHeight="1" thickBot="1">
      <c r="A24" s="83"/>
      <c r="B24" s="86">
        <v>2</v>
      </c>
      <c r="C24" s="123" t="str">
        <f ca="1">IF(ISBLANK(INDIRECT(ADDRESS(B24*2+2,3))),"",INDIRECT(ADDRESS(B24*2+2,3)))</f>
        <v>Вязанкина Ольга</v>
      </c>
      <c r="D24" s="123"/>
      <c r="E24" s="124"/>
      <c r="F24" s="87">
        <v>5</v>
      </c>
      <c r="G24" s="88">
        <v>13</v>
      </c>
      <c r="H24" s="125" t="str">
        <f ca="1">IF(ISBLANK(INDIRECT(ADDRESS(K24*2+2,3))),"",INDIRECT(ADDRESS(K24*2+2,3)))</f>
        <v>Мороз Марина</v>
      </c>
      <c r="I24" s="123"/>
      <c r="J24" s="123"/>
      <c r="K24" s="86">
        <v>4</v>
      </c>
      <c r="L24" s="89" t="s">
        <v>11</v>
      </c>
      <c r="M24" s="90"/>
    </row>
    <row r="25" spans="1:13" s="84" customFormat="1" ht="30" customHeight="1" thickBot="1">
      <c r="A25" s="83"/>
      <c r="B25" s="86">
        <v>3</v>
      </c>
      <c r="C25" s="123" t="str">
        <f ca="1">IF(ISBLANK(INDIRECT(ADDRESS(B25*2+2,3))),"",INDIRECT(ADDRESS(B25*2+2,3)))</f>
        <v>Перятинская Зинаида</v>
      </c>
      <c r="D25" s="123"/>
      <c r="E25" s="124"/>
      <c r="F25" s="87">
        <v>13</v>
      </c>
      <c r="G25" s="88">
        <v>8</v>
      </c>
      <c r="H25" s="125" t="str">
        <f ca="1">IF(ISBLANK(INDIRECT(ADDRESS(K25*2+2,3))),"",INDIRECT(ADDRESS(K25*2+2,3)))</f>
        <v>Жукова Татьяна</v>
      </c>
      <c r="I25" s="123"/>
      <c r="J25" s="123"/>
      <c r="K25" s="86">
        <v>1</v>
      </c>
      <c r="L25" s="89" t="s">
        <v>11</v>
      </c>
      <c r="M25" s="90"/>
    </row>
    <row r="28" spans="1:13" ht="21">
      <c r="B28" s="46" t="s">
        <v>12</v>
      </c>
      <c r="C28" s="46"/>
      <c r="D28" s="46"/>
      <c r="E28" s="46"/>
      <c r="F28" s="46"/>
      <c r="G28" s="46"/>
      <c r="H28" s="47"/>
    </row>
    <row r="29" spans="1:13" ht="21">
      <c r="B29" s="46"/>
      <c r="C29" s="46"/>
      <c r="D29" s="46"/>
      <c r="E29" s="46"/>
      <c r="F29" s="46"/>
      <c r="G29" s="46"/>
      <c r="H29" s="47"/>
    </row>
    <row r="30" spans="1:13" ht="21">
      <c r="B30" s="46"/>
      <c r="C30" s="46"/>
      <c r="D30" s="46"/>
      <c r="E30" s="46"/>
      <c r="F30" s="46"/>
      <c r="G30" s="46"/>
      <c r="H30" s="47"/>
    </row>
    <row r="31" spans="1:13" ht="21">
      <c r="B31" s="46" t="s">
        <v>64</v>
      </c>
      <c r="C31" s="46"/>
      <c r="D31" s="46"/>
      <c r="E31" s="46"/>
      <c r="F31" s="46"/>
      <c r="G31" s="46"/>
      <c r="H31" s="47"/>
    </row>
  </sheetData>
  <sheetCalcPr fullCalcOnLoad="1"/>
  <mergeCells count="33">
    <mergeCell ref="H21:J21"/>
    <mergeCell ref="B23:K23"/>
    <mergeCell ref="C24:E24"/>
    <mergeCell ref="H24:J24"/>
    <mergeCell ref="L8:L9"/>
    <mergeCell ref="B10:B11"/>
    <mergeCell ref="C10:E11"/>
    <mergeCell ref="J10:J11"/>
    <mergeCell ref="L10:L11"/>
    <mergeCell ref="C25:E25"/>
    <mergeCell ref="H25:J25"/>
    <mergeCell ref="C20:E20"/>
    <mergeCell ref="H20:J20"/>
    <mergeCell ref="C21:E21"/>
    <mergeCell ref="B19:K19"/>
    <mergeCell ref="B8:B9"/>
    <mergeCell ref="C8:E9"/>
    <mergeCell ref="J8:J9"/>
    <mergeCell ref="B15:K15"/>
    <mergeCell ref="C16:E16"/>
    <mergeCell ref="H16:J16"/>
    <mergeCell ref="C17:E17"/>
    <mergeCell ref="H17:J17"/>
    <mergeCell ref="B6:B7"/>
    <mergeCell ref="C6:E7"/>
    <mergeCell ref="J6:J7"/>
    <mergeCell ref="B1:L1"/>
    <mergeCell ref="L6:L7"/>
    <mergeCell ref="C3:E3"/>
    <mergeCell ref="B4:B5"/>
    <mergeCell ref="C4:E5"/>
    <mergeCell ref="J4:J5"/>
    <mergeCell ref="L4:L5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6"/>
  <sheetViews>
    <sheetView topLeftCell="A10" zoomScaleNormal="100" workbookViewId="0">
      <selection activeCell="I51" sqref="I51"/>
    </sheetView>
  </sheetViews>
  <sheetFormatPr defaultRowHeight="15" customHeight="1"/>
  <cols>
    <col min="1" max="1" width="9.140625" style="35"/>
    <col min="2" max="16384" width="9.140625" style="24"/>
  </cols>
  <sheetData>
    <row r="1" spans="2:15" ht="59.25" customHeight="1">
      <c r="B1" s="131" t="s">
        <v>56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2:15" ht="15" customHeight="1">
      <c r="C2" s="31"/>
    </row>
    <row r="3" spans="2:15" ht="15" customHeight="1">
      <c r="C3" s="31"/>
    </row>
    <row r="4" spans="2:15" ht="15" customHeight="1">
      <c r="B4" s="132" t="s">
        <v>26</v>
      </c>
      <c r="C4" s="133"/>
      <c r="D4" s="23">
        <v>13</v>
      </c>
      <c r="E4" s="25"/>
    </row>
    <row r="5" spans="2:15" ht="15" customHeight="1">
      <c r="C5" s="31"/>
      <c r="E5" s="26"/>
    </row>
    <row r="6" spans="2:15" ht="15" customHeight="1">
      <c r="B6" s="30" t="s">
        <v>11</v>
      </c>
      <c r="C6" s="31">
        <v>1</v>
      </c>
      <c r="E6" s="27"/>
      <c r="F6" s="134" t="str">
        <f>IF(ISBLANK(D4),"",IF(D4&gt;D8,B4,B8))</f>
        <v>Романова</v>
      </c>
      <c r="G6" s="133"/>
      <c r="H6" s="23">
        <v>13</v>
      </c>
      <c r="I6" s="25"/>
    </row>
    <row r="7" spans="2:15" ht="15" customHeight="1">
      <c r="C7" s="31"/>
      <c r="E7" s="27"/>
      <c r="I7" s="26"/>
    </row>
    <row r="8" spans="2:15" ht="15" customHeight="1">
      <c r="B8" s="132" t="s">
        <v>27</v>
      </c>
      <c r="C8" s="133"/>
      <c r="D8" s="23">
        <v>1</v>
      </c>
      <c r="E8" s="28"/>
      <c r="I8" s="27"/>
    </row>
    <row r="9" spans="2:15" ht="15" customHeight="1">
      <c r="C9" s="31"/>
      <c r="I9" s="27"/>
    </row>
    <row r="10" spans="2:15" ht="15" customHeight="1">
      <c r="C10" s="31"/>
      <c r="G10" s="30" t="s">
        <v>11</v>
      </c>
      <c r="H10" s="31">
        <v>2</v>
      </c>
      <c r="I10" s="27"/>
      <c r="J10" s="134" t="str">
        <f>IF(ISBLANK(H6),"",IF(H6&gt;H14,F6,F14))</f>
        <v>Романова</v>
      </c>
      <c r="K10" s="132"/>
      <c r="L10" s="23">
        <v>6</v>
      </c>
      <c r="M10" s="25"/>
    </row>
    <row r="11" spans="2:15" ht="15" customHeight="1">
      <c r="C11" s="31"/>
      <c r="I11" s="27"/>
      <c r="M11" s="26"/>
    </row>
    <row r="12" spans="2:15" ht="15" customHeight="1">
      <c r="B12" s="132" t="s">
        <v>28</v>
      </c>
      <c r="C12" s="133"/>
      <c r="D12" s="23">
        <v>13</v>
      </c>
      <c r="E12" s="25"/>
      <c r="I12" s="27"/>
      <c r="M12" s="27"/>
    </row>
    <row r="13" spans="2:15" ht="15" customHeight="1">
      <c r="C13" s="31"/>
      <c r="E13" s="26"/>
      <c r="I13" s="27"/>
      <c r="M13" s="27"/>
    </row>
    <row r="14" spans="2:15" ht="15" customHeight="1">
      <c r="B14" s="30" t="s">
        <v>11</v>
      </c>
      <c r="C14" s="31">
        <v>2</v>
      </c>
      <c r="E14" s="27"/>
      <c r="F14" s="134" t="str">
        <f>IF(ISBLANK(D12),"",IF(D12&gt;D16,B12,B16))</f>
        <v>Печёнкина</v>
      </c>
      <c r="G14" s="133"/>
      <c r="H14" s="23">
        <v>3</v>
      </c>
      <c r="I14" s="28"/>
      <c r="M14" s="27"/>
    </row>
    <row r="15" spans="2:15" ht="15" customHeight="1">
      <c r="E15" s="27"/>
      <c r="M15" s="27"/>
    </row>
    <row r="16" spans="2:15" ht="15" customHeight="1">
      <c r="B16" s="132" t="s">
        <v>29</v>
      </c>
      <c r="C16" s="133"/>
      <c r="D16" s="23">
        <v>2</v>
      </c>
      <c r="E16" s="28"/>
      <c r="M16" s="27"/>
    </row>
    <row r="17" spans="2:15" ht="15" customHeight="1">
      <c r="M17" s="27"/>
    </row>
    <row r="18" spans="2:15" ht="15" customHeight="1">
      <c r="B18" s="30"/>
      <c r="K18" s="30" t="s">
        <v>11</v>
      </c>
      <c r="L18" s="31">
        <v>1</v>
      </c>
      <c r="M18" s="27"/>
      <c r="N18" s="134" t="str">
        <f>IF(ISBLANK(L10),"",IF(L10&gt;L26,J10,J26))</f>
        <v>Мороз</v>
      </c>
      <c r="O18" s="132"/>
    </row>
    <row r="19" spans="2:15" ht="15" customHeight="1">
      <c r="M19" s="27"/>
    </row>
    <row r="20" spans="2:15" ht="15" customHeight="1">
      <c r="B20" s="132" t="s">
        <v>30</v>
      </c>
      <c r="C20" s="133"/>
      <c r="D20" s="23">
        <v>6</v>
      </c>
      <c r="E20" s="25"/>
      <c r="M20" s="27"/>
    </row>
    <row r="21" spans="2:15" ht="15" customHeight="1">
      <c r="E21" s="26"/>
      <c r="M21" s="27"/>
    </row>
    <row r="22" spans="2:15" ht="15" customHeight="1">
      <c r="B22" s="30" t="s">
        <v>11</v>
      </c>
      <c r="C22" s="31">
        <v>3</v>
      </c>
      <c r="E22" s="27"/>
      <c r="F22" s="134" t="str">
        <f>IF(ISBLANK(D20),"",IF(D20&gt;D24,B20,B24))</f>
        <v>Лохина</v>
      </c>
      <c r="G22" s="133"/>
      <c r="H22" s="23">
        <v>10</v>
      </c>
      <c r="I22" s="25"/>
      <c r="M22" s="27"/>
    </row>
    <row r="23" spans="2:15" ht="15" customHeight="1">
      <c r="E23" s="27"/>
      <c r="I23" s="26"/>
      <c r="M23" s="27"/>
    </row>
    <row r="24" spans="2:15" ht="15" customHeight="1">
      <c r="B24" s="132" t="s">
        <v>31</v>
      </c>
      <c r="C24" s="133"/>
      <c r="D24" s="23">
        <v>13</v>
      </c>
      <c r="E24" s="28"/>
      <c r="I24" s="27"/>
      <c r="M24" s="27"/>
    </row>
    <row r="25" spans="2:15" ht="15" customHeight="1">
      <c r="I25" s="27"/>
      <c r="M25" s="27"/>
    </row>
    <row r="26" spans="2:15" ht="15" customHeight="1">
      <c r="G26" s="30" t="s">
        <v>11</v>
      </c>
      <c r="H26" s="31">
        <v>3</v>
      </c>
      <c r="I26" s="27"/>
      <c r="J26" s="134" t="str">
        <f>IF(ISBLANK(H22),"",IF(H22&gt;H30,F22,F30))</f>
        <v>Мороз</v>
      </c>
      <c r="K26" s="133"/>
      <c r="L26" s="23">
        <v>13</v>
      </c>
      <c r="M26" s="28"/>
    </row>
    <row r="27" spans="2:15" ht="15" customHeight="1">
      <c r="I27" s="27"/>
    </row>
    <row r="28" spans="2:15" ht="15" customHeight="1">
      <c r="B28" s="132" t="s">
        <v>32</v>
      </c>
      <c r="C28" s="133"/>
      <c r="D28" s="23">
        <v>13</v>
      </c>
      <c r="E28" s="25"/>
      <c r="I28" s="27"/>
    </row>
    <row r="29" spans="2:15" ht="15" customHeight="1">
      <c r="E29" s="26"/>
      <c r="I29" s="27"/>
    </row>
    <row r="30" spans="2:15" ht="15" customHeight="1">
      <c r="B30" s="30" t="s">
        <v>11</v>
      </c>
      <c r="C30" s="31">
        <v>4</v>
      </c>
      <c r="E30" s="27"/>
      <c r="F30" s="134" t="str">
        <f>IF(ISBLANK(D28),"",IF(D28&gt;D32,B28,B32))</f>
        <v>Мороз</v>
      </c>
      <c r="G30" s="133"/>
      <c r="H30" s="23">
        <v>13</v>
      </c>
      <c r="I30" s="28"/>
    </row>
    <row r="31" spans="2:15" ht="15" customHeight="1">
      <c r="E31" s="27"/>
    </row>
    <row r="32" spans="2:15" ht="15" customHeight="1">
      <c r="B32" s="132" t="s">
        <v>33</v>
      </c>
      <c r="C32" s="133"/>
      <c r="D32" s="23">
        <v>2</v>
      </c>
      <c r="E32" s="28"/>
    </row>
    <row r="36" spans="2:9" ht="15" customHeight="1">
      <c r="B36" s="132" t="str">
        <f>IF(ISBLANK(H6),"",IF(H6&gt;H14,F14,F6))</f>
        <v>Печёнкина</v>
      </c>
      <c r="C36" s="133"/>
      <c r="D36" s="23">
        <v>9</v>
      </c>
      <c r="E36" s="25"/>
      <c r="F36" s="135"/>
      <c r="G36" s="135"/>
    </row>
    <row r="37" spans="2:9" ht="15" customHeight="1">
      <c r="E37" s="26"/>
    </row>
    <row r="38" spans="2:9" ht="15" customHeight="1">
      <c r="C38" s="30" t="s">
        <v>11</v>
      </c>
      <c r="D38" s="31">
        <v>3</v>
      </c>
      <c r="E38" s="27"/>
      <c r="F38" s="134" t="str">
        <f>IF(ISBLANK(D36),"",IF(D36&gt;D40,B36,B40))</f>
        <v>Лохина</v>
      </c>
      <c r="G38" s="132"/>
    </row>
    <row r="39" spans="2:9" ht="15" customHeight="1">
      <c r="E39" s="27"/>
    </row>
    <row r="40" spans="2:9" ht="15" customHeight="1">
      <c r="B40" s="132" t="str">
        <f>IF(ISBLANK(H22),"",IF(H22&gt;H30,F30,F22))</f>
        <v>Лохина</v>
      </c>
      <c r="C40" s="133"/>
      <c r="D40" s="23">
        <v>13</v>
      </c>
      <c r="E40" s="28"/>
    </row>
    <row r="43" spans="2:9" ht="17.25" customHeight="1">
      <c r="B43" s="46" t="s">
        <v>12</v>
      </c>
      <c r="C43" s="46"/>
      <c r="D43" s="46"/>
      <c r="E43" s="46"/>
      <c r="F43" s="46"/>
      <c r="G43" s="46"/>
      <c r="H43" s="47"/>
      <c r="I43"/>
    </row>
    <row r="44" spans="2:9" ht="15" customHeight="1">
      <c r="B44" s="46"/>
      <c r="C44" s="46"/>
      <c r="D44" s="46"/>
      <c r="E44" s="46"/>
      <c r="F44" s="46"/>
      <c r="G44" s="46"/>
      <c r="H44" s="47"/>
      <c r="I44"/>
    </row>
    <row r="45" spans="2:9" ht="15" customHeight="1">
      <c r="B45" s="46"/>
      <c r="C45" s="46"/>
      <c r="D45" s="46"/>
      <c r="E45" s="46"/>
      <c r="F45" s="46"/>
      <c r="G45" s="46"/>
      <c r="H45" s="47"/>
      <c r="I45"/>
    </row>
    <row r="46" spans="2:9" ht="15" customHeight="1">
      <c r="B46" s="46" t="s">
        <v>64</v>
      </c>
      <c r="C46" s="46"/>
      <c r="D46" s="46"/>
      <c r="E46" s="46"/>
      <c r="F46" s="46"/>
      <c r="G46" s="46"/>
      <c r="H46" s="47"/>
      <c r="I46"/>
    </row>
  </sheetData>
  <mergeCells count="20">
    <mergeCell ref="F38:G38"/>
    <mergeCell ref="B40:C40"/>
    <mergeCell ref="B1:O1"/>
    <mergeCell ref="J26:K26"/>
    <mergeCell ref="B28:C28"/>
    <mergeCell ref="F30:G30"/>
    <mergeCell ref="B32:C32"/>
    <mergeCell ref="B36:C36"/>
    <mergeCell ref="F36:G36"/>
    <mergeCell ref="F14:G14"/>
    <mergeCell ref="B24:C24"/>
    <mergeCell ref="B4:C4"/>
    <mergeCell ref="B16:C16"/>
    <mergeCell ref="N18:O18"/>
    <mergeCell ref="B20:C20"/>
    <mergeCell ref="F22:G22"/>
    <mergeCell ref="F6:G6"/>
    <mergeCell ref="B8:C8"/>
    <mergeCell ref="J10:K10"/>
    <mergeCell ref="B12:C12"/>
  </mergeCells>
  <phoneticPr fontId="0" type="noConversion"/>
  <pageMargins left="0.25" right="0.25" top="0.75" bottom="0.75" header="0.3" footer="0.3"/>
  <pageSetup paperSize="9" scale="7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0"/>
  <sheetViews>
    <sheetView workbookViewId="0">
      <selection activeCell="A27" sqref="A27:I30"/>
    </sheetView>
  </sheetViews>
  <sheetFormatPr defaultRowHeight="15" customHeight="1"/>
  <cols>
    <col min="1" max="1" width="9.140625" style="35"/>
    <col min="2" max="16384" width="9.140625" style="24"/>
  </cols>
  <sheetData>
    <row r="1" spans="2:15" ht="59.25" customHeight="1">
      <c r="B1" s="131" t="s">
        <v>55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2:15" ht="15" customHeight="1">
      <c r="C2" s="31"/>
    </row>
    <row r="3" spans="2:15" ht="15" customHeight="1">
      <c r="C3" s="31"/>
    </row>
    <row r="4" spans="2:15" ht="15" customHeight="1">
      <c r="B4" s="132" t="s">
        <v>27</v>
      </c>
      <c r="C4" s="133"/>
      <c r="D4" s="23">
        <v>13</v>
      </c>
      <c r="E4" s="25"/>
    </row>
    <row r="5" spans="2:15" ht="15" customHeight="1">
      <c r="C5" s="31"/>
      <c r="E5" s="26"/>
    </row>
    <row r="6" spans="2:15" ht="15" customHeight="1">
      <c r="B6" s="30" t="s">
        <v>11</v>
      </c>
      <c r="C6" s="31">
        <v>2</v>
      </c>
      <c r="E6" s="27"/>
      <c r="F6" s="134" t="str">
        <f>IF(ISBLANK(D4),"",IF(D4&gt;D8,B4,B8))</f>
        <v>Вязанкина</v>
      </c>
      <c r="G6" s="133"/>
      <c r="H6" s="23">
        <v>1</v>
      </c>
      <c r="I6" s="25"/>
    </row>
    <row r="7" spans="2:15" ht="15" customHeight="1">
      <c r="C7" s="31"/>
      <c r="E7" s="27"/>
      <c r="I7" s="26"/>
    </row>
    <row r="8" spans="2:15" ht="15" customHeight="1">
      <c r="B8" s="132" t="s">
        <v>29</v>
      </c>
      <c r="C8" s="133"/>
      <c r="D8" s="23">
        <v>6</v>
      </c>
      <c r="E8" s="28"/>
      <c r="I8" s="27"/>
    </row>
    <row r="9" spans="2:15" ht="15" customHeight="1">
      <c r="C9" s="31"/>
      <c r="I9" s="27"/>
    </row>
    <row r="10" spans="2:15" ht="15" customHeight="1">
      <c r="C10" s="31"/>
      <c r="G10" s="30" t="s">
        <v>11</v>
      </c>
      <c r="H10" s="31">
        <v>1</v>
      </c>
      <c r="I10" s="27"/>
      <c r="J10" s="134" t="str">
        <f>IF(ISBLANK(H6),"",IF(H6&gt;H14,F6,F14))</f>
        <v>Перятинская</v>
      </c>
      <c r="K10" s="132"/>
      <c r="L10" s="34"/>
      <c r="M10" s="29"/>
    </row>
    <row r="11" spans="2:15" ht="15" customHeight="1">
      <c r="C11" s="31"/>
      <c r="I11" s="27"/>
      <c r="M11" s="29"/>
    </row>
    <row r="12" spans="2:15" ht="15" customHeight="1">
      <c r="B12" s="132" t="s">
        <v>30</v>
      </c>
      <c r="C12" s="133"/>
      <c r="D12" s="23">
        <v>13</v>
      </c>
      <c r="E12" s="25"/>
      <c r="I12" s="27"/>
      <c r="M12" s="29"/>
    </row>
    <row r="13" spans="2:15" ht="15" customHeight="1">
      <c r="C13" s="31"/>
      <c r="E13" s="26"/>
      <c r="I13" s="27"/>
      <c r="M13" s="29"/>
    </row>
    <row r="14" spans="2:15" ht="15" customHeight="1">
      <c r="B14" s="30" t="s">
        <v>11</v>
      </c>
      <c r="C14" s="31">
        <v>3</v>
      </c>
      <c r="E14" s="27"/>
      <c r="F14" s="134" t="str">
        <f>IF(ISBLANK(D12),"",IF(D12&gt;D16,B12,B16))</f>
        <v>Перятинская</v>
      </c>
      <c r="G14" s="133"/>
      <c r="H14" s="23">
        <v>13</v>
      </c>
      <c r="I14" s="28"/>
      <c r="M14" s="29"/>
    </row>
    <row r="15" spans="2:15" ht="15" customHeight="1">
      <c r="E15" s="27"/>
      <c r="M15" s="29"/>
    </row>
    <row r="16" spans="2:15" ht="15" customHeight="1">
      <c r="B16" s="132" t="s">
        <v>33</v>
      </c>
      <c r="C16" s="133"/>
      <c r="D16" s="23">
        <v>7</v>
      </c>
      <c r="E16" s="28"/>
      <c r="M16" s="29"/>
    </row>
    <row r="17" spans="2:13" ht="15" customHeight="1">
      <c r="M17" s="29"/>
    </row>
    <row r="20" spans="2:13" ht="15" customHeight="1">
      <c r="B20" s="132" t="str">
        <f>IF(ISBLANK(D4),"",IF(D4&gt;D8,B8,B4))</f>
        <v>Жукова</v>
      </c>
      <c r="C20" s="133"/>
      <c r="D20" s="23">
        <v>13</v>
      </c>
      <c r="E20" s="25"/>
      <c r="F20" s="135"/>
      <c r="G20" s="135"/>
    </row>
    <row r="21" spans="2:13" ht="15" customHeight="1">
      <c r="E21" s="26"/>
    </row>
    <row r="22" spans="2:13" ht="15" customHeight="1">
      <c r="C22" s="30" t="s">
        <v>11</v>
      </c>
      <c r="D22" s="31">
        <v>3</v>
      </c>
      <c r="E22" s="27"/>
      <c r="F22" s="134" t="str">
        <f>IF(ISBLANK(D20),"",IF(D20&gt;D24,B20,B24))</f>
        <v>Жукова</v>
      </c>
      <c r="G22" s="132"/>
    </row>
    <row r="23" spans="2:13" ht="15" customHeight="1">
      <c r="E23" s="27"/>
    </row>
    <row r="24" spans="2:13" ht="15" customHeight="1">
      <c r="B24" s="132" t="str">
        <f>IF(ISBLANK(D12),"",IF(D12&gt;D16,B16,B12))</f>
        <v>Цветкова</v>
      </c>
      <c r="C24" s="133"/>
      <c r="D24" s="23">
        <v>1</v>
      </c>
      <c r="E24" s="28"/>
    </row>
    <row r="27" spans="2:13" ht="18" customHeight="1">
      <c r="B27" s="46" t="s">
        <v>12</v>
      </c>
      <c r="C27" s="46"/>
      <c r="D27" s="46"/>
      <c r="E27" s="46"/>
      <c r="F27" s="46"/>
      <c r="G27" s="46"/>
      <c r="H27" s="47"/>
      <c r="I27"/>
    </row>
    <row r="28" spans="2:13" ht="15" customHeight="1">
      <c r="B28" s="46"/>
      <c r="C28" s="46"/>
      <c r="D28" s="46"/>
      <c r="E28" s="46"/>
      <c r="F28" s="46"/>
      <c r="G28" s="46"/>
      <c r="H28" s="47"/>
      <c r="I28"/>
    </row>
    <row r="29" spans="2:13" ht="15" customHeight="1">
      <c r="B29" s="46"/>
      <c r="C29" s="46"/>
      <c r="D29" s="46"/>
      <c r="E29" s="46"/>
      <c r="F29" s="46"/>
      <c r="G29" s="46"/>
      <c r="H29" s="47"/>
      <c r="I29"/>
    </row>
    <row r="30" spans="2:13" ht="17.25" customHeight="1">
      <c r="B30" s="46" t="s">
        <v>64</v>
      </c>
      <c r="C30" s="46"/>
      <c r="D30" s="46"/>
      <c r="E30" s="46"/>
      <c r="F30" s="46"/>
      <c r="G30" s="46"/>
      <c r="H30" s="47"/>
      <c r="I30"/>
    </row>
  </sheetData>
  <mergeCells count="12">
    <mergeCell ref="B8:C8"/>
    <mergeCell ref="J10:K10"/>
    <mergeCell ref="B24:C24"/>
    <mergeCell ref="B1:O1"/>
    <mergeCell ref="B16:C16"/>
    <mergeCell ref="B20:C20"/>
    <mergeCell ref="F20:G20"/>
    <mergeCell ref="F22:G22"/>
    <mergeCell ref="B12:C12"/>
    <mergeCell ref="F14:G14"/>
    <mergeCell ref="B4:C4"/>
    <mergeCell ref="F6:G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K19"/>
  <sheetViews>
    <sheetView tabSelected="1" zoomScaleNormal="100" workbookViewId="0">
      <selection activeCell="C14" sqref="C14"/>
    </sheetView>
  </sheetViews>
  <sheetFormatPr defaultRowHeight="15"/>
  <cols>
    <col min="2" max="2" width="23.42578125" customWidth="1"/>
    <col min="3" max="3" width="22.42578125" customWidth="1"/>
    <col min="4" max="4" width="36.7109375" customWidth="1"/>
  </cols>
  <sheetData>
    <row r="1" spans="1:11" ht="54" customHeight="1">
      <c r="A1" s="136" t="s">
        <v>35</v>
      </c>
      <c r="B1" s="136"/>
      <c r="C1" s="136"/>
      <c r="D1" s="136"/>
      <c r="E1" s="48"/>
      <c r="F1" s="48"/>
      <c r="G1" s="48"/>
      <c r="H1" s="48"/>
      <c r="I1" s="48"/>
      <c r="J1" s="48"/>
      <c r="K1" s="48"/>
    </row>
    <row r="2" spans="1:11" ht="102.75" customHeight="1">
      <c r="A2" s="137" t="s">
        <v>34</v>
      </c>
      <c r="B2" s="137"/>
      <c r="C2" s="137"/>
      <c r="D2" s="137"/>
      <c r="E2" s="49"/>
      <c r="F2" s="49"/>
      <c r="G2" s="50"/>
      <c r="H2" s="50"/>
      <c r="I2" s="50"/>
      <c r="J2" s="50"/>
    </row>
    <row r="3" spans="1:11" ht="15.75" thickBot="1"/>
    <row r="4" spans="1:11">
      <c r="A4" s="51" t="s">
        <v>13</v>
      </c>
      <c r="B4" s="52" t="s">
        <v>14</v>
      </c>
      <c r="C4" s="53" t="s">
        <v>15</v>
      </c>
      <c r="D4" s="54" t="s">
        <v>16</v>
      </c>
    </row>
    <row r="5" spans="1:11">
      <c r="A5" s="55">
        <v>1</v>
      </c>
      <c r="B5" s="56" t="s">
        <v>25</v>
      </c>
      <c r="C5" s="57" t="s">
        <v>62</v>
      </c>
      <c r="D5" s="58">
        <v>15</v>
      </c>
      <c r="F5" s="64"/>
      <c r="G5" s="64"/>
      <c r="H5" s="64"/>
      <c r="I5" s="64"/>
      <c r="J5" s="64"/>
      <c r="K5" s="64"/>
    </row>
    <row r="6" spans="1:11">
      <c r="A6" s="55">
        <v>2</v>
      </c>
      <c r="B6" s="63" t="s">
        <v>19</v>
      </c>
      <c r="C6" s="57" t="s">
        <v>63</v>
      </c>
      <c r="D6" s="58">
        <v>13</v>
      </c>
      <c r="F6" s="65"/>
      <c r="G6" s="64"/>
      <c r="H6" s="64"/>
      <c r="I6" s="64"/>
      <c r="J6" s="64"/>
      <c r="K6" s="64"/>
    </row>
    <row r="7" spans="1:11">
      <c r="A7" s="55">
        <v>3</v>
      </c>
      <c r="B7" s="56" t="s">
        <v>18</v>
      </c>
      <c r="C7" s="57" t="s">
        <v>63</v>
      </c>
      <c r="D7" s="58">
        <v>11</v>
      </c>
      <c r="F7" s="64"/>
      <c r="G7" s="64"/>
      <c r="H7" s="64"/>
      <c r="I7" s="64"/>
      <c r="J7" s="64"/>
      <c r="K7" s="64"/>
    </row>
    <row r="8" spans="1:11">
      <c r="A8" s="55">
        <v>4</v>
      </c>
      <c r="B8" s="56" t="s">
        <v>17</v>
      </c>
      <c r="C8" s="57" t="s">
        <v>63</v>
      </c>
      <c r="D8" s="58">
        <v>10</v>
      </c>
      <c r="F8" s="64"/>
      <c r="G8" s="64"/>
      <c r="H8" s="64"/>
      <c r="I8" s="64"/>
      <c r="J8" s="64"/>
      <c r="K8" s="64"/>
    </row>
    <row r="9" spans="1:11">
      <c r="A9" s="55">
        <v>5</v>
      </c>
      <c r="B9" s="56" t="s">
        <v>24</v>
      </c>
      <c r="C9" s="57" t="s">
        <v>63</v>
      </c>
      <c r="D9" s="58">
        <v>9</v>
      </c>
      <c r="F9" s="64"/>
      <c r="G9" s="64"/>
      <c r="H9" s="64"/>
      <c r="I9" s="64"/>
      <c r="J9" s="64"/>
      <c r="K9" s="64"/>
    </row>
    <row r="10" spans="1:11">
      <c r="A10" s="55">
        <v>6</v>
      </c>
      <c r="B10" s="56" t="s">
        <v>23</v>
      </c>
      <c r="C10" s="57" t="s">
        <v>63</v>
      </c>
      <c r="D10" s="58">
        <v>8</v>
      </c>
      <c r="F10" s="64"/>
      <c r="G10" s="64"/>
      <c r="H10" s="64"/>
      <c r="I10" s="64"/>
      <c r="J10" s="64"/>
      <c r="K10" s="64"/>
    </row>
    <row r="11" spans="1:11">
      <c r="A11" s="91">
        <v>7</v>
      </c>
      <c r="B11" s="56" t="s">
        <v>22</v>
      </c>
      <c r="C11" s="57" t="s">
        <v>63</v>
      </c>
      <c r="D11" s="58">
        <v>7</v>
      </c>
      <c r="F11" s="64"/>
      <c r="G11" s="64"/>
      <c r="H11" s="64"/>
      <c r="I11" s="64"/>
      <c r="J11" s="64"/>
      <c r="K11" s="64"/>
    </row>
    <row r="12" spans="1:11">
      <c r="A12" s="91">
        <v>8</v>
      </c>
      <c r="B12" s="56" t="s">
        <v>20</v>
      </c>
      <c r="C12" s="57" t="s">
        <v>62</v>
      </c>
      <c r="D12" s="58">
        <v>6</v>
      </c>
      <c r="F12" s="64"/>
      <c r="G12" s="64"/>
      <c r="H12" s="64"/>
      <c r="I12" s="64"/>
      <c r="J12" s="64"/>
      <c r="K12" s="64"/>
    </row>
    <row r="13" spans="1:11" ht="15.75" thickBot="1">
      <c r="A13" s="59">
        <v>9</v>
      </c>
      <c r="B13" s="60" t="s">
        <v>21</v>
      </c>
      <c r="C13" s="61" t="s">
        <v>62</v>
      </c>
      <c r="D13" s="62">
        <v>5</v>
      </c>
      <c r="F13" s="64"/>
      <c r="G13" s="64"/>
      <c r="H13" s="64"/>
      <c r="I13" s="64"/>
      <c r="J13" s="64"/>
      <c r="K13" s="64"/>
    </row>
    <row r="15" spans="1:11" ht="21">
      <c r="A15" s="46"/>
      <c r="B15" s="46"/>
      <c r="C15" s="46"/>
      <c r="D15" s="46"/>
      <c r="E15" s="46"/>
      <c r="F15" s="46"/>
      <c r="G15" s="47"/>
    </row>
    <row r="16" spans="1:11" ht="17.25" customHeight="1">
      <c r="A16" s="35"/>
      <c r="B16" s="46" t="s">
        <v>12</v>
      </c>
      <c r="C16" s="46"/>
      <c r="D16" s="46"/>
      <c r="E16" s="46"/>
      <c r="F16" s="46"/>
      <c r="G16" s="46"/>
      <c r="H16" s="47"/>
    </row>
    <row r="17" spans="1:8" ht="15" customHeight="1">
      <c r="A17" s="35"/>
      <c r="B17" s="46"/>
      <c r="C17" s="46"/>
      <c r="D17" s="46"/>
      <c r="E17" s="46"/>
      <c r="F17" s="46"/>
      <c r="G17" s="46"/>
      <c r="H17" s="47"/>
    </row>
    <row r="18" spans="1:8" ht="21">
      <c r="A18" s="35"/>
      <c r="B18" s="46"/>
      <c r="C18" s="46"/>
      <c r="D18" s="46"/>
      <c r="E18" s="46"/>
      <c r="F18" s="46"/>
      <c r="G18" s="46"/>
      <c r="H18" s="47"/>
    </row>
    <row r="19" spans="1:8" ht="21">
      <c r="A19" s="35"/>
      <c r="B19" s="46" t="s">
        <v>64</v>
      </c>
      <c r="C19" s="46"/>
      <c r="D19" s="46"/>
      <c r="E19" s="46"/>
      <c r="F19" s="46"/>
      <c r="G19" s="46"/>
      <c r="H19" s="47"/>
    </row>
  </sheetData>
  <mergeCells count="2">
    <mergeCell ref="A1:D1"/>
    <mergeCell ref="A2:D2"/>
  </mergeCells>
  <phoneticPr fontId="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M41"/>
  <sheetViews>
    <sheetView topLeftCell="A22" workbookViewId="0">
      <selection activeCell="A38" sqref="A38:I41"/>
    </sheetView>
  </sheetViews>
  <sheetFormatPr defaultRowHeight="15"/>
  <cols>
    <col min="1" max="1" width="4" style="35" customWidth="1"/>
    <col min="2" max="4" width="10.28515625" customWidth="1"/>
    <col min="5" max="5" width="11.7109375" customWidth="1"/>
    <col min="6" max="9" width="10.28515625" customWidth="1"/>
    <col min="10" max="10" width="11.28515625" customWidth="1"/>
    <col min="11" max="12" width="10.28515625" customWidth="1"/>
    <col min="13" max="13" width="10.28515625" style="33" customWidth="1"/>
    <col min="14" max="15" width="10.28515625" customWidth="1"/>
  </cols>
  <sheetData>
    <row r="1" spans="2:13" ht="36" customHeight="1">
      <c r="B1" s="131" t="s">
        <v>59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2:13" ht="15.75" thickBot="1">
      <c r="M2"/>
    </row>
    <row r="3" spans="2:13" ht="30" customHeight="1" thickBot="1">
      <c r="B3" s="22"/>
      <c r="C3" s="107" t="s">
        <v>0</v>
      </c>
      <c r="D3" s="108"/>
      <c r="E3" s="10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2" t="s">
        <v>1</v>
      </c>
      <c r="L3" s="1" t="s">
        <v>3</v>
      </c>
      <c r="M3" s="19" t="s">
        <v>2</v>
      </c>
    </row>
    <row r="4" spans="2:13" ht="24" customHeight="1">
      <c r="B4" s="110">
        <v>1</v>
      </c>
      <c r="C4" s="112" t="s">
        <v>36</v>
      </c>
      <c r="D4" s="113"/>
      <c r="E4" s="114"/>
      <c r="F4" s="7" t="s">
        <v>7</v>
      </c>
      <c r="G4" s="3" t="str">
        <f ca="1">INDIRECT(ADDRESS(23,6))&amp;":"&amp;INDIRECT(ADDRESS(23,7))</f>
        <v>13:5</v>
      </c>
      <c r="H4" s="3" t="str">
        <f ca="1">INDIRECT(ADDRESS(26,7))&amp;":"&amp;INDIRECT(ADDRESS(26,6))</f>
        <v>13:5</v>
      </c>
      <c r="I4" s="3" t="str">
        <f ca="1">INDIRECT(ADDRESS(30,6))&amp;":"&amp;INDIRECT(ADDRESS(30,7))</f>
        <v>5:13</v>
      </c>
      <c r="J4" s="18" t="str">
        <f ca="1">INDIRECT(ADDRESS(35,7))&amp;":"&amp;INDIRECT(ADDRESS(35,6))</f>
        <v>12:11</v>
      </c>
      <c r="K4" s="118">
        <f ca="1">IF(COUNT(F5:J5)=0,"",COUNTIF(F5:J5,"&gt;0")+0.5*COUNTIF(F5:J5,0))</f>
        <v>3</v>
      </c>
      <c r="L4" s="21"/>
      <c r="M4" s="105">
        <v>2</v>
      </c>
    </row>
    <row r="5" spans="2:13" ht="24" customHeight="1">
      <c r="B5" s="111"/>
      <c r="C5" s="115"/>
      <c r="D5" s="116"/>
      <c r="E5" s="117"/>
      <c r="F5" s="11" t="s">
        <v>7</v>
      </c>
      <c r="G5" s="14">
        <f ca="1">IF(LEN(INDIRECT(ADDRESS(ROW()-1, COLUMN())))=1,"",INDIRECT(ADDRESS(23,6))-INDIRECT(ADDRESS(23,7)))</f>
        <v>8</v>
      </c>
      <c r="H5" s="14">
        <f ca="1">IF(LEN(INDIRECT(ADDRESS(ROW()-1, COLUMN())))=1,"",INDIRECT(ADDRESS(26,7))-INDIRECT(ADDRESS(26,6)))</f>
        <v>8</v>
      </c>
      <c r="I5" s="14">
        <f ca="1">IF(LEN(INDIRECT(ADDRESS(ROW()-1, COLUMN())))=1,"",INDIRECT(ADDRESS(30,6))-INDIRECT(ADDRESS(30,7)))</f>
        <v>-8</v>
      </c>
      <c r="J5" s="15">
        <f ca="1">IF(LEN(INDIRECT(ADDRESS(ROW()-1, COLUMN())))=1,"",INDIRECT(ADDRESS(35,7))-INDIRECT(ADDRESS(35,6)))</f>
        <v>1</v>
      </c>
      <c r="K5" s="119"/>
      <c r="L5" s="14"/>
      <c r="M5" s="106"/>
    </row>
    <row r="6" spans="2:13" ht="24" customHeight="1">
      <c r="B6" s="122">
        <v>2</v>
      </c>
      <c r="C6" s="115" t="s">
        <v>37</v>
      </c>
      <c r="D6" s="116"/>
      <c r="E6" s="117"/>
      <c r="F6" s="9" t="str">
        <f ca="1">INDIRECT(ADDRESS(23,7))&amp;":"&amp;INDIRECT(ADDRESS(23,6))</f>
        <v>5:13</v>
      </c>
      <c r="G6" s="5" t="s">
        <v>7</v>
      </c>
      <c r="H6" s="4" t="str">
        <f ca="1">INDIRECT(ADDRESS(31,6))&amp;":"&amp;INDIRECT(ADDRESS(31,7))</f>
        <v>12:8</v>
      </c>
      <c r="I6" s="4" t="str">
        <f ca="1">INDIRECT(ADDRESS(34,7))&amp;":"&amp;INDIRECT(ADDRESS(34,6))</f>
        <v>5:13</v>
      </c>
      <c r="J6" s="8" t="str">
        <f ca="1">INDIRECT(ADDRESS(18,6))&amp;":"&amp;INDIRECT(ADDRESS(18,7))</f>
        <v>8:9</v>
      </c>
      <c r="K6" s="119">
        <f ca="1">IF(COUNT(F7:J7)=0,"",COUNTIF(F7:J7,"&gt;0")+0.5*COUNTIF(F7:J7,0))</f>
        <v>1</v>
      </c>
      <c r="L6" s="14"/>
      <c r="M6" s="106">
        <v>4</v>
      </c>
    </row>
    <row r="7" spans="2:13" ht="24" customHeight="1">
      <c r="B7" s="111"/>
      <c r="C7" s="115"/>
      <c r="D7" s="116"/>
      <c r="E7" s="117"/>
      <c r="F7" s="20">
        <f ca="1">IF(LEN(INDIRECT(ADDRESS(ROW()-1, COLUMN())))=1,"",INDIRECT(ADDRESS(23,7))-INDIRECT(ADDRESS(23,6)))</f>
        <v>-8</v>
      </c>
      <c r="G7" s="12" t="s">
        <v>7</v>
      </c>
      <c r="H7" s="14">
        <f ca="1">IF(LEN(INDIRECT(ADDRESS(ROW()-1, COLUMN())))=1,"",INDIRECT(ADDRESS(31,6))-INDIRECT(ADDRESS(31,7)))</f>
        <v>4</v>
      </c>
      <c r="I7" s="14">
        <f ca="1">IF(LEN(INDIRECT(ADDRESS(ROW()-1, COLUMN())))=1,"",INDIRECT(ADDRESS(34,7))-INDIRECT(ADDRESS(34,6)))</f>
        <v>-8</v>
      </c>
      <c r="J7" s="15">
        <f ca="1">IF(LEN(INDIRECT(ADDRESS(ROW()-1, COLUMN())))=1,"",INDIRECT(ADDRESS(18,6))-INDIRECT(ADDRESS(18,7)))</f>
        <v>-1</v>
      </c>
      <c r="K7" s="119"/>
      <c r="L7" s="14"/>
      <c r="M7" s="106"/>
    </row>
    <row r="8" spans="2:13" ht="24" customHeight="1">
      <c r="B8" s="122">
        <v>3</v>
      </c>
      <c r="C8" s="115" t="s">
        <v>38</v>
      </c>
      <c r="D8" s="116"/>
      <c r="E8" s="117"/>
      <c r="F8" s="9" t="str">
        <f ca="1">INDIRECT(ADDRESS(26,6))&amp;":"&amp;INDIRECT(ADDRESS(26,7))</f>
        <v>5:13</v>
      </c>
      <c r="G8" s="4" t="str">
        <f ca="1">INDIRECT(ADDRESS(31,7))&amp;":"&amp;INDIRECT(ADDRESS(31,6))</f>
        <v>8:12</v>
      </c>
      <c r="H8" s="5" t="s">
        <v>7</v>
      </c>
      <c r="I8" s="4" t="str">
        <f ca="1">INDIRECT(ADDRESS(19,6))&amp;":"&amp;INDIRECT(ADDRESS(19,7))</f>
        <v>8:6</v>
      </c>
      <c r="J8" s="8" t="str">
        <f ca="1">INDIRECT(ADDRESS(22,7))&amp;":"&amp;INDIRECT(ADDRESS(22,6))</f>
        <v>2:8</v>
      </c>
      <c r="K8" s="119">
        <f ca="1">IF(COUNT(F9:J9)=0,"",COUNTIF(F9:J9,"&gt;0")+0.5*COUNTIF(F9:J9,0))</f>
        <v>1</v>
      </c>
      <c r="L8" s="14"/>
      <c r="M8" s="106">
        <v>5</v>
      </c>
    </row>
    <row r="9" spans="2:13" ht="24" customHeight="1">
      <c r="B9" s="111"/>
      <c r="C9" s="115"/>
      <c r="D9" s="116"/>
      <c r="E9" s="117"/>
      <c r="F9" s="20">
        <f ca="1">IF(LEN(INDIRECT(ADDRESS(ROW()-1, COLUMN())))=1,"",INDIRECT(ADDRESS(26,6))-INDIRECT(ADDRESS(26,7)))</f>
        <v>-8</v>
      </c>
      <c r="G9" s="14">
        <f ca="1">IF(LEN(INDIRECT(ADDRESS(ROW()-1, COLUMN())))=1,"",INDIRECT(ADDRESS(31,7))-INDIRECT(ADDRESS(31,6)))</f>
        <v>-4</v>
      </c>
      <c r="H9" s="12" t="s">
        <v>7</v>
      </c>
      <c r="I9" s="14">
        <f ca="1">IF(LEN(INDIRECT(ADDRESS(ROW()-1, COLUMN())))=1,"",INDIRECT(ADDRESS(19,6))-INDIRECT(ADDRESS(19,7)))</f>
        <v>2</v>
      </c>
      <c r="J9" s="15">
        <f ca="1">IF(LEN(INDIRECT(ADDRESS(ROW()-1, COLUMN())))=1,"",INDIRECT(ADDRESS(22,7))-INDIRECT(ADDRESS(22,6)))</f>
        <v>-6</v>
      </c>
      <c r="K9" s="119"/>
      <c r="L9" s="14"/>
      <c r="M9" s="106"/>
    </row>
    <row r="10" spans="2:13" ht="24" customHeight="1">
      <c r="B10" s="122">
        <v>4</v>
      </c>
      <c r="C10" s="115" t="s">
        <v>39</v>
      </c>
      <c r="D10" s="116"/>
      <c r="E10" s="117"/>
      <c r="F10" s="9" t="str">
        <f ca="1">INDIRECT(ADDRESS(30,7))&amp;":"&amp;INDIRECT(ADDRESS(30,6))</f>
        <v>13:5</v>
      </c>
      <c r="G10" s="4" t="str">
        <f ca="1">INDIRECT(ADDRESS(34,6))&amp;":"&amp;INDIRECT(ADDRESS(34,7))</f>
        <v>13:5</v>
      </c>
      <c r="H10" s="4" t="str">
        <f ca="1">INDIRECT(ADDRESS(19,7))&amp;":"&amp;INDIRECT(ADDRESS(19,6))</f>
        <v>6:8</v>
      </c>
      <c r="I10" s="5" t="s">
        <v>7</v>
      </c>
      <c r="J10" s="8" t="str">
        <f ca="1">INDIRECT(ADDRESS(27,6))&amp;":"&amp;INDIRECT(ADDRESS(27,7))</f>
        <v>13:4</v>
      </c>
      <c r="K10" s="119">
        <f ca="1">IF(COUNT(F11:J11)=0,"",COUNTIF(F11:J11,"&gt;0")+0.5*COUNTIF(F11:J11,0))</f>
        <v>3</v>
      </c>
      <c r="L10" s="14"/>
      <c r="M10" s="106">
        <v>1</v>
      </c>
    </row>
    <row r="11" spans="2:13" ht="24" customHeight="1">
      <c r="B11" s="111"/>
      <c r="C11" s="115"/>
      <c r="D11" s="116"/>
      <c r="E11" s="117"/>
      <c r="F11" s="20">
        <f ca="1">IF(LEN(INDIRECT(ADDRESS(ROW()-1, COLUMN())))=1,"",INDIRECT(ADDRESS(30,7))-INDIRECT(ADDRESS(30,6)))</f>
        <v>8</v>
      </c>
      <c r="G11" s="14">
        <f ca="1">IF(LEN(INDIRECT(ADDRESS(ROW()-1, COLUMN())))=1,"",INDIRECT(ADDRESS(34,6))-INDIRECT(ADDRESS(34,7)))</f>
        <v>8</v>
      </c>
      <c r="H11" s="14">
        <f ca="1">IF(LEN(INDIRECT(ADDRESS(ROW()-1, COLUMN())))=1,"",INDIRECT(ADDRESS(19,7))-INDIRECT(ADDRESS(19,6)))</f>
        <v>-2</v>
      </c>
      <c r="I11" s="12" t="s">
        <v>7</v>
      </c>
      <c r="J11" s="15">
        <f ca="1">IF(LEN(INDIRECT(ADDRESS(ROW()-1, COLUMN())))=1,"",INDIRECT(ADDRESS(27,6))-INDIRECT(ADDRESS(27,7)))</f>
        <v>9</v>
      </c>
      <c r="K11" s="119"/>
      <c r="L11" s="14"/>
      <c r="M11" s="106"/>
    </row>
    <row r="12" spans="2:13" ht="24" customHeight="1">
      <c r="B12" s="122">
        <v>5</v>
      </c>
      <c r="C12" s="115" t="s">
        <v>40</v>
      </c>
      <c r="D12" s="116"/>
      <c r="E12" s="117"/>
      <c r="F12" s="9" t="str">
        <f ca="1">INDIRECT(ADDRESS(35,6))&amp;":"&amp;INDIRECT(ADDRESS(35,7))</f>
        <v>11:12</v>
      </c>
      <c r="G12" s="4" t="str">
        <f ca="1">INDIRECT(ADDRESS(18,7))&amp;":"&amp;INDIRECT(ADDRESS(18,6))</f>
        <v>9:8</v>
      </c>
      <c r="H12" s="4" t="str">
        <f ca="1">INDIRECT(ADDRESS(22,6))&amp;":"&amp;INDIRECT(ADDRESS(22,7))</f>
        <v>8:2</v>
      </c>
      <c r="I12" s="4" t="str">
        <f ca="1">INDIRECT(ADDRESS(27,7))&amp;":"&amp;INDIRECT(ADDRESS(27,6))</f>
        <v>4:13</v>
      </c>
      <c r="J12" s="10" t="s">
        <v>7</v>
      </c>
      <c r="K12" s="119">
        <f ca="1">IF(COUNT(F13:J13)=0,"",COUNTIF(F13:J13,"&gt;0")+0.5*COUNTIF(F13:J13,0))</f>
        <v>2</v>
      </c>
      <c r="L12" s="14"/>
      <c r="M12" s="106">
        <v>3</v>
      </c>
    </row>
    <row r="13" spans="2:13" ht="24" customHeight="1" thickBot="1">
      <c r="B13" s="126"/>
      <c r="C13" s="127"/>
      <c r="D13" s="128"/>
      <c r="E13" s="129"/>
      <c r="F13" s="17">
        <f ca="1">IF(LEN(INDIRECT(ADDRESS(ROW()-1, COLUMN())))=1,"",INDIRECT(ADDRESS(35,6))-INDIRECT(ADDRESS(35,7)))</f>
        <v>-1</v>
      </c>
      <c r="G13" s="16">
        <f ca="1">IF(LEN(INDIRECT(ADDRESS(ROW()-1, COLUMN())))=1,"",INDIRECT(ADDRESS(18,7))-INDIRECT(ADDRESS(18,6)))</f>
        <v>1</v>
      </c>
      <c r="H13" s="16">
        <f ca="1">IF(LEN(INDIRECT(ADDRESS(ROW()-1, COLUMN())))=1,"",INDIRECT(ADDRESS(22,6))-INDIRECT(ADDRESS(22,7)))</f>
        <v>6</v>
      </c>
      <c r="I13" s="16">
        <f ca="1">IF(LEN(INDIRECT(ADDRESS(ROW()-1, COLUMN())))=1,"",INDIRECT(ADDRESS(27,7))-INDIRECT(ADDRESS(27,6)))</f>
        <v>-9</v>
      </c>
      <c r="J13" s="13" t="s">
        <v>7</v>
      </c>
      <c r="K13" s="120"/>
      <c r="L13" s="16"/>
      <c r="M13" s="121"/>
    </row>
    <row r="14" spans="2:13">
      <c r="M14"/>
    </row>
    <row r="15" spans="2:13">
      <c r="M15"/>
    </row>
    <row r="16" spans="2:13">
      <c r="M16"/>
    </row>
    <row r="17" spans="1:13" s="38" customFormat="1" ht="30" customHeight="1" thickBot="1">
      <c r="A17" s="37"/>
      <c r="B17" s="130" t="s">
        <v>4</v>
      </c>
      <c r="C17" s="130"/>
      <c r="D17" s="130"/>
      <c r="E17" s="130"/>
      <c r="F17" s="130"/>
      <c r="G17" s="130"/>
      <c r="H17" s="130"/>
      <c r="I17" s="130"/>
      <c r="J17" s="130"/>
      <c r="K17" s="130"/>
      <c r="M17" s="44"/>
    </row>
    <row r="18" spans="1:13" s="38" customFormat="1" ht="30" customHeight="1" thickBot="1">
      <c r="A18" s="37"/>
      <c r="B18" s="42">
        <v>2</v>
      </c>
      <c r="C18" s="123" t="str">
        <f ca="1">IF(ISBLANK(INDIRECT(ADDRESS(B18*2+2,3))),"",INDIRECT(ADDRESS(B18*2+2,3)))</f>
        <v>Малютин Александр</v>
      </c>
      <c r="D18" s="123"/>
      <c r="E18" s="124"/>
      <c r="F18" s="39">
        <v>8</v>
      </c>
      <c r="G18" s="40">
        <v>9</v>
      </c>
      <c r="H18" s="125" t="str">
        <f ca="1">IF(ISBLANK(INDIRECT(ADDRESS(K18*2+2,3))),"",INDIRECT(ADDRESS(K18*2+2,3)))</f>
        <v>Рязанов Владимир</v>
      </c>
      <c r="I18" s="123"/>
      <c r="J18" s="123"/>
      <c r="K18" s="42">
        <v>5</v>
      </c>
      <c r="L18" s="41" t="s">
        <v>11</v>
      </c>
      <c r="M18" s="36">
        <v>5</v>
      </c>
    </row>
    <row r="19" spans="1:13" s="38" customFormat="1" ht="30" customHeight="1" thickBot="1">
      <c r="A19" s="37"/>
      <c r="B19" s="42">
        <v>3</v>
      </c>
      <c r="C19" s="123" t="str">
        <f ca="1">IF(ISBLANK(INDIRECT(ADDRESS(B19*2+2,3))),"",INDIRECT(ADDRESS(B19*2+2,3)))</f>
        <v>Сурков Сергей</v>
      </c>
      <c r="D19" s="123"/>
      <c r="E19" s="124"/>
      <c r="F19" s="39">
        <v>8</v>
      </c>
      <c r="G19" s="40">
        <v>6</v>
      </c>
      <c r="H19" s="125" t="str">
        <f ca="1">IF(ISBLANK(INDIRECT(ADDRESS(K19*2+2,3))),"",INDIRECT(ADDRESS(K19*2+2,3)))</f>
        <v>Мороз Алексей</v>
      </c>
      <c r="I19" s="123"/>
      <c r="J19" s="123"/>
      <c r="K19" s="42">
        <v>4</v>
      </c>
      <c r="L19" s="41" t="s">
        <v>11</v>
      </c>
      <c r="M19" s="36">
        <v>6</v>
      </c>
    </row>
    <row r="20" spans="1:13" s="38" customFormat="1" ht="30" customHeight="1">
      <c r="A20" s="37"/>
      <c r="M20" s="43"/>
    </row>
    <row r="21" spans="1:13" s="38" customFormat="1" ht="30" customHeight="1" thickBot="1">
      <c r="A21" s="37"/>
      <c r="B21" s="130" t="s">
        <v>5</v>
      </c>
      <c r="C21" s="130"/>
      <c r="D21" s="130"/>
      <c r="E21" s="130"/>
      <c r="F21" s="130"/>
      <c r="G21" s="130"/>
      <c r="H21" s="130"/>
      <c r="I21" s="130"/>
      <c r="J21" s="130"/>
      <c r="K21" s="130"/>
      <c r="M21" s="43"/>
    </row>
    <row r="22" spans="1:13" s="38" customFormat="1" ht="30" customHeight="1" thickBot="1">
      <c r="A22" s="37"/>
      <c r="B22" s="42">
        <v>5</v>
      </c>
      <c r="C22" s="123" t="str">
        <f ca="1">IF(ISBLANK(INDIRECT(ADDRESS(B22*2+2,3))),"",INDIRECT(ADDRESS(B22*2+2,3)))</f>
        <v>Рязанов Владимир</v>
      </c>
      <c r="D22" s="123"/>
      <c r="E22" s="124"/>
      <c r="F22" s="39">
        <v>8</v>
      </c>
      <c r="G22" s="40">
        <v>2</v>
      </c>
      <c r="H22" s="125" t="str">
        <f ca="1">IF(ISBLANK(INDIRECT(ADDRESS(K22*2+2,3))),"",INDIRECT(ADDRESS(K22*2+2,3)))</f>
        <v>Сурков Сергей</v>
      </c>
      <c r="I22" s="123"/>
      <c r="J22" s="123"/>
      <c r="K22" s="42">
        <v>3</v>
      </c>
      <c r="L22" s="41" t="s">
        <v>11</v>
      </c>
      <c r="M22" s="36">
        <v>1</v>
      </c>
    </row>
    <row r="23" spans="1:13" s="38" customFormat="1" ht="30" customHeight="1" thickBot="1">
      <c r="A23" s="37"/>
      <c r="B23" s="42">
        <v>1</v>
      </c>
      <c r="C23" s="123" t="str">
        <f ca="1">IF(ISBLANK(INDIRECT(ADDRESS(B23*2+2,3))),"",INDIRECT(ADDRESS(B23*2+2,3)))</f>
        <v>Мокеев Пётр</v>
      </c>
      <c r="D23" s="123"/>
      <c r="E23" s="124"/>
      <c r="F23" s="39">
        <v>13</v>
      </c>
      <c r="G23" s="40">
        <v>5</v>
      </c>
      <c r="H23" s="125" t="str">
        <f ca="1">IF(ISBLANK(INDIRECT(ADDRESS(K23*2+2,3))),"",INDIRECT(ADDRESS(K23*2+2,3)))</f>
        <v>Малютин Александр</v>
      </c>
      <c r="I23" s="123"/>
      <c r="J23" s="123"/>
      <c r="K23" s="42">
        <v>2</v>
      </c>
      <c r="L23" s="41" t="s">
        <v>11</v>
      </c>
      <c r="M23" s="36">
        <v>2</v>
      </c>
    </row>
    <row r="24" spans="1:13" s="38" customFormat="1" ht="30" customHeight="1">
      <c r="A24" s="37"/>
      <c r="M24" s="43"/>
    </row>
    <row r="25" spans="1:13" s="38" customFormat="1" ht="30" customHeight="1" thickBot="1">
      <c r="A25" s="37"/>
      <c r="B25" s="130" t="s">
        <v>6</v>
      </c>
      <c r="C25" s="130"/>
      <c r="D25" s="130"/>
      <c r="E25" s="130"/>
      <c r="F25" s="130"/>
      <c r="G25" s="130"/>
      <c r="H25" s="130"/>
      <c r="I25" s="130"/>
      <c r="J25" s="130"/>
      <c r="K25" s="130"/>
      <c r="M25" s="43"/>
    </row>
    <row r="26" spans="1:13" s="38" customFormat="1" ht="30" customHeight="1" thickBot="1">
      <c r="A26" s="37"/>
      <c r="B26" s="42">
        <v>3</v>
      </c>
      <c r="C26" s="123" t="str">
        <f ca="1">IF(ISBLANK(INDIRECT(ADDRESS(B26*2+2,3))),"",INDIRECT(ADDRESS(B26*2+2,3)))</f>
        <v>Сурков Сергей</v>
      </c>
      <c r="D26" s="123"/>
      <c r="E26" s="124"/>
      <c r="F26" s="39">
        <v>5</v>
      </c>
      <c r="G26" s="40">
        <v>13</v>
      </c>
      <c r="H26" s="125" t="str">
        <f ca="1">IF(ISBLANK(INDIRECT(ADDRESS(K26*2+2,3))),"",INDIRECT(ADDRESS(K26*2+2,3)))</f>
        <v>Мокеев Пётр</v>
      </c>
      <c r="I26" s="123"/>
      <c r="J26" s="123"/>
      <c r="K26" s="42">
        <v>1</v>
      </c>
      <c r="L26" s="41" t="s">
        <v>11</v>
      </c>
      <c r="M26" s="36">
        <v>3</v>
      </c>
    </row>
    <row r="27" spans="1:13" s="38" customFormat="1" ht="30" customHeight="1" thickBot="1">
      <c r="A27" s="37"/>
      <c r="B27" s="42">
        <v>4</v>
      </c>
      <c r="C27" s="123" t="str">
        <f ca="1">IF(ISBLANK(INDIRECT(ADDRESS(B27*2+2,3))),"",INDIRECT(ADDRESS(B27*2+2,3)))</f>
        <v>Мороз Алексей</v>
      </c>
      <c r="D27" s="123"/>
      <c r="E27" s="124"/>
      <c r="F27" s="39">
        <v>13</v>
      </c>
      <c r="G27" s="40">
        <v>4</v>
      </c>
      <c r="H27" s="125" t="str">
        <f ca="1">IF(ISBLANK(INDIRECT(ADDRESS(K27*2+2,3))),"",INDIRECT(ADDRESS(K27*2+2,3)))</f>
        <v>Рязанов Владимир</v>
      </c>
      <c r="I27" s="123"/>
      <c r="J27" s="123"/>
      <c r="K27" s="42">
        <v>5</v>
      </c>
      <c r="L27" s="41" t="s">
        <v>11</v>
      </c>
      <c r="M27" s="36">
        <v>4</v>
      </c>
    </row>
    <row r="28" spans="1:13" s="38" customFormat="1" ht="30" customHeight="1">
      <c r="A28" s="37"/>
      <c r="M28" s="43"/>
    </row>
    <row r="29" spans="1:13" s="38" customFormat="1" ht="30" customHeight="1" thickBot="1">
      <c r="A29" s="37"/>
      <c r="B29" s="130" t="s">
        <v>8</v>
      </c>
      <c r="C29" s="130"/>
      <c r="D29" s="130"/>
      <c r="E29" s="130"/>
      <c r="F29" s="130"/>
      <c r="G29" s="130"/>
      <c r="H29" s="130"/>
      <c r="I29" s="130"/>
      <c r="J29" s="130"/>
      <c r="K29" s="130"/>
      <c r="M29" s="43"/>
    </row>
    <row r="30" spans="1:13" s="38" customFormat="1" ht="30" customHeight="1" thickBot="1">
      <c r="A30" s="37"/>
      <c r="B30" s="42">
        <v>1</v>
      </c>
      <c r="C30" s="123" t="str">
        <f ca="1">IF(ISBLANK(INDIRECT(ADDRESS(B30*2+2,3))),"",INDIRECT(ADDRESS(B30*2+2,3)))</f>
        <v>Мокеев Пётр</v>
      </c>
      <c r="D30" s="123"/>
      <c r="E30" s="124"/>
      <c r="F30" s="39">
        <v>5</v>
      </c>
      <c r="G30" s="40">
        <v>13</v>
      </c>
      <c r="H30" s="125" t="str">
        <f ca="1">IF(ISBLANK(INDIRECT(ADDRESS(K30*2+2,3))),"",INDIRECT(ADDRESS(K30*2+2,3)))</f>
        <v>Мороз Алексей</v>
      </c>
      <c r="I30" s="123"/>
      <c r="J30" s="123"/>
      <c r="K30" s="42">
        <v>4</v>
      </c>
      <c r="L30" s="41" t="s">
        <v>11</v>
      </c>
      <c r="M30" s="36">
        <v>5</v>
      </c>
    </row>
    <row r="31" spans="1:13" s="38" customFormat="1" ht="30" customHeight="1" thickBot="1">
      <c r="A31" s="37"/>
      <c r="B31" s="42">
        <v>2</v>
      </c>
      <c r="C31" s="123" t="str">
        <f ca="1">IF(ISBLANK(INDIRECT(ADDRESS(B31*2+2,3))),"",INDIRECT(ADDRESS(B31*2+2,3)))</f>
        <v>Малютин Александр</v>
      </c>
      <c r="D31" s="123"/>
      <c r="E31" s="124"/>
      <c r="F31" s="39">
        <v>12</v>
      </c>
      <c r="G31" s="40">
        <v>8</v>
      </c>
      <c r="H31" s="125" t="str">
        <f ca="1">IF(ISBLANK(INDIRECT(ADDRESS(K31*2+2,3))),"",INDIRECT(ADDRESS(K31*2+2,3)))</f>
        <v>Сурков Сергей</v>
      </c>
      <c r="I31" s="123"/>
      <c r="J31" s="123"/>
      <c r="K31" s="42">
        <v>3</v>
      </c>
      <c r="L31" s="41" t="s">
        <v>11</v>
      </c>
      <c r="M31" s="36">
        <v>6</v>
      </c>
    </row>
    <row r="32" spans="1:13" s="38" customFormat="1" ht="30" customHeight="1">
      <c r="A32" s="37"/>
      <c r="M32" s="43"/>
    </row>
    <row r="33" spans="1:13" s="38" customFormat="1" ht="30" customHeight="1" thickBot="1">
      <c r="A33" s="37"/>
      <c r="B33" s="130" t="s">
        <v>9</v>
      </c>
      <c r="C33" s="130"/>
      <c r="D33" s="130"/>
      <c r="E33" s="130"/>
      <c r="F33" s="130"/>
      <c r="G33" s="130"/>
      <c r="H33" s="130"/>
      <c r="I33" s="130"/>
      <c r="J33" s="130"/>
      <c r="K33" s="130"/>
      <c r="M33" s="43"/>
    </row>
    <row r="34" spans="1:13" s="38" customFormat="1" ht="30" customHeight="1" thickBot="1">
      <c r="A34" s="37"/>
      <c r="B34" s="42">
        <v>4</v>
      </c>
      <c r="C34" s="123" t="str">
        <f ca="1">IF(ISBLANK(INDIRECT(ADDRESS(B34*2+2,3))),"",INDIRECT(ADDRESS(B34*2+2,3)))</f>
        <v>Мороз Алексей</v>
      </c>
      <c r="D34" s="123"/>
      <c r="E34" s="124"/>
      <c r="F34" s="39">
        <v>13</v>
      </c>
      <c r="G34" s="40">
        <v>5</v>
      </c>
      <c r="H34" s="125" t="str">
        <f ca="1">IF(ISBLANK(INDIRECT(ADDRESS(K34*2+2,3))),"",INDIRECT(ADDRESS(K34*2+2,3)))</f>
        <v>Малютин Александр</v>
      </c>
      <c r="I34" s="123"/>
      <c r="J34" s="123"/>
      <c r="K34" s="42">
        <v>2</v>
      </c>
      <c r="L34" s="41" t="s">
        <v>11</v>
      </c>
      <c r="M34" s="36">
        <v>1</v>
      </c>
    </row>
    <row r="35" spans="1:13" s="38" customFormat="1" ht="30" customHeight="1" thickBot="1">
      <c r="A35" s="37"/>
      <c r="B35" s="42">
        <v>5</v>
      </c>
      <c r="C35" s="123" t="str">
        <f ca="1">IF(ISBLANK(INDIRECT(ADDRESS(B35*2+2,3))),"",INDIRECT(ADDRESS(B35*2+2,3)))</f>
        <v>Рязанов Владимир</v>
      </c>
      <c r="D35" s="123"/>
      <c r="E35" s="124"/>
      <c r="F35" s="39">
        <v>11</v>
      </c>
      <c r="G35" s="40">
        <v>12</v>
      </c>
      <c r="H35" s="125" t="str">
        <f ca="1">IF(ISBLANK(INDIRECT(ADDRESS(K35*2+2,3))),"",INDIRECT(ADDRESS(K35*2+2,3)))</f>
        <v>Мокеев Пётр</v>
      </c>
      <c r="I35" s="123"/>
      <c r="J35" s="123"/>
      <c r="K35" s="42">
        <v>1</v>
      </c>
      <c r="L35" s="41" t="s">
        <v>11</v>
      </c>
      <c r="M35" s="36">
        <v>2</v>
      </c>
    </row>
    <row r="38" spans="1:13" ht="21">
      <c r="B38" s="46" t="s">
        <v>12</v>
      </c>
      <c r="C38" s="46"/>
      <c r="D38" s="46"/>
      <c r="E38" s="46"/>
      <c r="F38" s="46"/>
      <c r="G38" s="46"/>
      <c r="H38" s="47"/>
    </row>
    <row r="39" spans="1:13" ht="21">
      <c r="B39" s="46"/>
      <c r="C39" s="46"/>
      <c r="D39" s="46"/>
      <c r="E39" s="46"/>
      <c r="F39" s="46"/>
      <c r="G39" s="46"/>
      <c r="H39" s="47"/>
    </row>
    <row r="40" spans="1:13" ht="21">
      <c r="B40" s="46"/>
      <c r="C40" s="46"/>
      <c r="D40" s="46"/>
      <c r="E40" s="46"/>
      <c r="F40" s="46"/>
      <c r="G40" s="46"/>
      <c r="H40" s="47"/>
    </row>
    <row r="41" spans="1:13" ht="21">
      <c r="B41" s="46" t="s">
        <v>64</v>
      </c>
      <c r="C41" s="46"/>
      <c r="D41" s="46"/>
      <c r="E41" s="46"/>
      <c r="F41" s="46"/>
      <c r="G41" s="46"/>
      <c r="H41" s="47"/>
    </row>
  </sheetData>
  <sheetCalcPr fullCalcOnLoad="1"/>
  <mergeCells count="47">
    <mergeCell ref="M12:M13"/>
    <mergeCell ref="B17:K17"/>
    <mergeCell ref="H18:J18"/>
    <mergeCell ref="C18:E18"/>
    <mergeCell ref="B12:B13"/>
    <mergeCell ref="C12:E13"/>
    <mergeCell ref="K12:K13"/>
    <mergeCell ref="C26:E26"/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  <mergeCell ref="B10:B11"/>
    <mergeCell ref="B29:K29"/>
    <mergeCell ref="C19:E19"/>
    <mergeCell ref="H19:J19"/>
    <mergeCell ref="B21:K21"/>
    <mergeCell ref="C22:E22"/>
    <mergeCell ref="H22:J22"/>
    <mergeCell ref="C23:E23"/>
    <mergeCell ref="H23:J23"/>
    <mergeCell ref="B25:K25"/>
    <mergeCell ref="K8:K9"/>
    <mergeCell ref="H26:J26"/>
    <mergeCell ref="C27:E27"/>
    <mergeCell ref="H27:J27"/>
    <mergeCell ref="B1:M1"/>
    <mergeCell ref="B6:B7"/>
    <mergeCell ref="C6:E7"/>
    <mergeCell ref="K6:K7"/>
    <mergeCell ref="M6:M7"/>
    <mergeCell ref="M8:M9"/>
    <mergeCell ref="M4:M5"/>
    <mergeCell ref="C3:E3"/>
    <mergeCell ref="B4:B5"/>
    <mergeCell ref="C4:E5"/>
    <mergeCell ref="K4:K5"/>
    <mergeCell ref="C10:E11"/>
    <mergeCell ref="K10:K11"/>
    <mergeCell ref="M10:M11"/>
    <mergeCell ref="B8:B9"/>
    <mergeCell ref="C8:E9"/>
  </mergeCells>
  <phoneticPr fontId="0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topLeftCell="A22" workbookViewId="0">
      <selection activeCell="A38" sqref="A38:I41"/>
    </sheetView>
  </sheetViews>
  <sheetFormatPr defaultRowHeight="15"/>
  <cols>
    <col min="1" max="1" width="4" style="35" customWidth="1"/>
    <col min="2" max="4" width="10.28515625" customWidth="1"/>
    <col min="5" max="5" width="11.7109375" customWidth="1"/>
    <col min="6" max="9" width="10.28515625" customWidth="1"/>
    <col min="10" max="10" width="11.28515625" customWidth="1"/>
    <col min="11" max="12" width="10.28515625" customWidth="1"/>
    <col min="13" max="13" width="10.28515625" style="33" customWidth="1"/>
    <col min="14" max="15" width="10.28515625" customWidth="1"/>
  </cols>
  <sheetData>
    <row r="1" spans="2:13" ht="36" customHeight="1">
      <c r="B1" s="131" t="s">
        <v>60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2:13" ht="15.75" thickBot="1">
      <c r="M2"/>
    </row>
    <row r="3" spans="2:13" ht="30" customHeight="1" thickBot="1">
      <c r="B3" s="22"/>
      <c r="C3" s="107" t="s">
        <v>0</v>
      </c>
      <c r="D3" s="108"/>
      <c r="E3" s="10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2" t="s">
        <v>1</v>
      </c>
      <c r="L3" s="1" t="s">
        <v>3</v>
      </c>
      <c r="M3" s="19" t="s">
        <v>2</v>
      </c>
    </row>
    <row r="4" spans="2:13" ht="24" customHeight="1">
      <c r="B4" s="110">
        <v>1</v>
      </c>
      <c r="C4" s="112" t="s">
        <v>41</v>
      </c>
      <c r="D4" s="113"/>
      <c r="E4" s="114"/>
      <c r="F4" s="7" t="s">
        <v>7</v>
      </c>
      <c r="G4" s="3" t="str">
        <f ca="1">INDIRECT(ADDRESS(23,6))&amp;":"&amp;INDIRECT(ADDRESS(23,7))</f>
        <v>1:13</v>
      </c>
      <c r="H4" s="3" t="str">
        <f ca="1">INDIRECT(ADDRESS(26,7))&amp;":"&amp;INDIRECT(ADDRESS(26,6))</f>
        <v>10:13</v>
      </c>
      <c r="I4" s="3" t="str">
        <f ca="1">INDIRECT(ADDRESS(30,6))&amp;":"&amp;INDIRECT(ADDRESS(30,7))</f>
        <v>3:13</v>
      </c>
      <c r="J4" s="18" t="str">
        <f ca="1">INDIRECT(ADDRESS(35,7))&amp;":"&amp;INDIRECT(ADDRESS(35,6))</f>
        <v>2:13</v>
      </c>
      <c r="K4" s="118">
        <f ca="1">IF(COUNT(F5:J5)=0,"",COUNTIF(F5:J5,"&gt;0")+0.5*COUNTIF(F5:J5,0))</f>
        <v>0</v>
      </c>
      <c r="L4" s="21"/>
      <c r="M4" s="105">
        <v>5</v>
      </c>
    </row>
    <row r="5" spans="2:13" ht="24" customHeight="1">
      <c r="B5" s="111"/>
      <c r="C5" s="115"/>
      <c r="D5" s="116"/>
      <c r="E5" s="117"/>
      <c r="F5" s="11" t="s">
        <v>7</v>
      </c>
      <c r="G5" s="14">
        <f ca="1">IF(LEN(INDIRECT(ADDRESS(ROW()-1, COLUMN())))=1,"",INDIRECT(ADDRESS(23,6))-INDIRECT(ADDRESS(23,7)))</f>
        <v>-12</v>
      </c>
      <c r="H5" s="14">
        <f ca="1">IF(LEN(INDIRECT(ADDRESS(ROW()-1, COLUMN())))=1,"",INDIRECT(ADDRESS(26,7))-INDIRECT(ADDRESS(26,6)))</f>
        <v>-3</v>
      </c>
      <c r="I5" s="14">
        <f ca="1">IF(LEN(INDIRECT(ADDRESS(ROW()-1, COLUMN())))=1,"",INDIRECT(ADDRESS(30,6))-INDIRECT(ADDRESS(30,7)))</f>
        <v>-10</v>
      </c>
      <c r="J5" s="15">
        <f ca="1">IF(LEN(INDIRECT(ADDRESS(ROW()-1, COLUMN())))=1,"",INDIRECT(ADDRESS(35,7))-INDIRECT(ADDRESS(35,6)))</f>
        <v>-11</v>
      </c>
      <c r="K5" s="119"/>
      <c r="L5" s="14"/>
      <c r="M5" s="106"/>
    </row>
    <row r="6" spans="2:13" ht="24" customHeight="1">
      <c r="B6" s="122">
        <v>2</v>
      </c>
      <c r="C6" s="115" t="s">
        <v>42</v>
      </c>
      <c r="D6" s="116"/>
      <c r="E6" s="117"/>
      <c r="F6" s="9" t="str">
        <f ca="1">INDIRECT(ADDRESS(23,7))&amp;":"&amp;INDIRECT(ADDRESS(23,6))</f>
        <v>13:1</v>
      </c>
      <c r="G6" s="5" t="s">
        <v>7</v>
      </c>
      <c r="H6" s="4" t="str">
        <f ca="1">INDIRECT(ADDRESS(31,6))&amp;":"&amp;INDIRECT(ADDRESS(31,7))</f>
        <v>13:12</v>
      </c>
      <c r="I6" s="4" t="str">
        <f ca="1">INDIRECT(ADDRESS(34,7))&amp;":"&amp;INDIRECT(ADDRESS(34,6))</f>
        <v>13:10</v>
      </c>
      <c r="J6" s="8" t="str">
        <f ca="1">INDIRECT(ADDRESS(18,6))&amp;":"&amp;INDIRECT(ADDRESS(18,7))</f>
        <v>13:10</v>
      </c>
      <c r="K6" s="119">
        <f ca="1">IF(COUNT(F7:J7)=0,"",COUNTIF(F7:J7,"&gt;0")+0.5*COUNTIF(F7:J7,0))</f>
        <v>4</v>
      </c>
      <c r="L6" s="14"/>
      <c r="M6" s="106">
        <v>1</v>
      </c>
    </row>
    <row r="7" spans="2:13" ht="24" customHeight="1">
      <c r="B7" s="111"/>
      <c r="C7" s="115"/>
      <c r="D7" s="116"/>
      <c r="E7" s="117"/>
      <c r="F7" s="20">
        <f ca="1">IF(LEN(INDIRECT(ADDRESS(ROW()-1, COLUMN())))=1,"",INDIRECT(ADDRESS(23,7))-INDIRECT(ADDRESS(23,6)))</f>
        <v>12</v>
      </c>
      <c r="G7" s="12" t="s">
        <v>7</v>
      </c>
      <c r="H7" s="14">
        <f ca="1">IF(LEN(INDIRECT(ADDRESS(ROW()-1, COLUMN())))=1,"",INDIRECT(ADDRESS(31,6))-INDIRECT(ADDRESS(31,7)))</f>
        <v>1</v>
      </c>
      <c r="I7" s="14">
        <f ca="1">IF(LEN(INDIRECT(ADDRESS(ROW()-1, COLUMN())))=1,"",INDIRECT(ADDRESS(34,7))-INDIRECT(ADDRESS(34,6)))</f>
        <v>3</v>
      </c>
      <c r="J7" s="15">
        <f ca="1">IF(LEN(INDIRECT(ADDRESS(ROW()-1, COLUMN())))=1,"",INDIRECT(ADDRESS(18,6))-INDIRECT(ADDRESS(18,7)))</f>
        <v>3</v>
      </c>
      <c r="K7" s="119"/>
      <c r="L7" s="14"/>
      <c r="M7" s="106"/>
    </row>
    <row r="8" spans="2:13" ht="24" customHeight="1">
      <c r="B8" s="122">
        <v>3</v>
      </c>
      <c r="C8" s="115" t="s">
        <v>43</v>
      </c>
      <c r="D8" s="116"/>
      <c r="E8" s="117"/>
      <c r="F8" s="9" t="str">
        <f ca="1">INDIRECT(ADDRESS(26,6))&amp;":"&amp;INDIRECT(ADDRESS(26,7))</f>
        <v>13:10</v>
      </c>
      <c r="G8" s="4" t="str">
        <f ca="1">INDIRECT(ADDRESS(31,7))&amp;":"&amp;INDIRECT(ADDRESS(31,6))</f>
        <v>12:13</v>
      </c>
      <c r="H8" s="5" t="s">
        <v>7</v>
      </c>
      <c r="I8" s="4" t="str">
        <f ca="1">INDIRECT(ADDRESS(19,6))&amp;":"&amp;INDIRECT(ADDRESS(19,7))</f>
        <v>13:6</v>
      </c>
      <c r="J8" s="8" t="str">
        <f ca="1">INDIRECT(ADDRESS(22,7))&amp;":"&amp;INDIRECT(ADDRESS(22,6))</f>
        <v>11:12</v>
      </c>
      <c r="K8" s="119">
        <f ca="1">IF(COUNT(F9:J9)=0,"",COUNTIF(F9:J9,"&gt;0")+0.5*COUNTIF(F9:J9,0))</f>
        <v>2</v>
      </c>
      <c r="L8" s="14"/>
      <c r="M8" s="106">
        <v>2</v>
      </c>
    </row>
    <row r="9" spans="2:13" ht="24" customHeight="1">
      <c r="B9" s="111"/>
      <c r="C9" s="115"/>
      <c r="D9" s="116"/>
      <c r="E9" s="117"/>
      <c r="F9" s="20">
        <f ca="1">IF(LEN(INDIRECT(ADDRESS(ROW()-1, COLUMN())))=1,"",INDIRECT(ADDRESS(26,6))-INDIRECT(ADDRESS(26,7)))</f>
        <v>3</v>
      </c>
      <c r="G9" s="14">
        <f ca="1">IF(LEN(INDIRECT(ADDRESS(ROW()-1, COLUMN())))=1,"",INDIRECT(ADDRESS(31,7))-INDIRECT(ADDRESS(31,6)))</f>
        <v>-1</v>
      </c>
      <c r="H9" s="12" t="s">
        <v>7</v>
      </c>
      <c r="I9" s="14">
        <f ca="1">IF(LEN(INDIRECT(ADDRESS(ROW()-1, COLUMN())))=1,"",INDIRECT(ADDRESS(19,6))-INDIRECT(ADDRESS(19,7)))</f>
        <v>7</v>
      </c>
      <c r="J9" s="15">
        <f ca="1">IF(LEN(INDIRECT(ADDRESS(ROW()-1, COLUMN())))=1,"",INDIRECT(ADDRESS(22,7))-INDIRECT(ADDRESS(22,6)))</f>
        <v>-1</v>
      </c>
      <c r="K9" s="119"/>
      <c r="L9" s="14"/>
      <c r="M9" s="106"/>
    </row>
    <row r="10" spans="2:13" ht="24" customHeight="1">
      <c r="B10" s="122">
        <v>4</v>
      </c>
      <c r="C10" s="115" t="s">
        <v>44</v>
      </c>
      <c r="D10" s="116"/>
      <c r="E10" s="117"/>
      <c r="F10" s="9" t="str">
        <f ca="1">INDIRECT(ADDRESS(30,7))&amp;":"&amp;INDIRECT(ADDRESS(30,6))</f>
        <v>13:3</v>
      </c>
      <c r="G10" s="4" t="str">
        <f ca="1">INDIRECT(ADDRESS(34,6))&amp;":"&amp;INDIRECT(ADDRESS(34,7))</f>
        <v>10:13</v>
      </c>
      <c r="H10" s="4" t="str">
        <f ca="1">INDIRECT(ADDRESS(19,7))&amp;":"&amp;INDIRECT(ADDRESS(19,6))</f>
        <v>6:13</v>
      </c>
      <c r="I10" s="5" t="s">
        <v>7</v>
      </c>
      <c r="J10" s="8" t="str">
        <f ca="1">INDIRECT(ADDRESS(27,6))&amp;":"&amp;INDIRECT(ADDRESS(27,7))</f>
        <v>12:11</v>
      </c>
      <c r="K10" s="119">
        <f ca="1">IF(COUNT(F11:J11)=0,"",COUNTIF(F11:J11,"&gt;0")+0.5*COUNTIF(F11:J11,0))</f>
        <v>2</v>
      </c>
      <c r="L10" s="14"/>
      <c r="M10" s="106">
        <v>4</v>
      </c>
    </row>
    <row r="11" spans="2:13" ht="24" customHeight="1">
      <c r="B11" s="111"/>
      <c r="C11" s="115"/>
      <c r="D11" s="116"/>
      <c r="E11" s="117"/>
      <c r="F11" s="20">
        <f ca="1">IF(LEN(INDIRECT(ADDRESS(ROW()-1, COLUMN())))=1,"",INDIRECT(ADDRESS(30,7))-INDIRECT(ADDRESS(30,6)))</f>
        <v>10</v>
      </c>
      <c r="G11" s="14">
        <f ca="1">IF(LEN(INDIRECT(ADDRESS(ROW()-1, COLUMN())))=1,"",INDIRECT(ADDRESS(34,6))-INDIRECT(ADDRESS(34,7)))</f>
        <v>-3</v>
      </c>
      <c r="H11" s="14">
        <f ca="1">IF(LEN(INDIRECT(ADDRESS(ROW()-1, COLUMN())))=1,"",INDIRECT(ADDRESS(19,7))-INDIRECT(ADDRESS(19,6)))</f>
        <v>-7</v>
      </c>
      <c r="I11" s="12" t="s">
        <v>7</v>
      </c>
      <c r="J11" s="15">
        <f ca="1">IF(LEN(INDIRECT(ADDRESS(ROW()-1, COLUMN())))=1,"",INDIRECT(ADDRESS(27,6))-INDIRECT(ADDRESS(27,7)))</f>
        <v>1</v>
      </c>
      <c r="K11" s="119"/>
      <c r="L11" s="14"/>
      <c r="M11" s="106"/>
    </row>
    <row r="12" spans="2:13" ht="24" customHeight="1">
      <c r="B12" s="122">
        <v>5</v>
      </c>
      <c r="C12" s="115" t="s">
        <v>45</v>
      </c>
      <c r="D12" s="116"/>
      <c r="E12" s="117"/>
      <c r="F12" s="9" t="str">
        <f ca="1">INDIRECT(ADDRESS(35,6))&amp;":"&amp;INDIRECT(ADDRESS(35,7))</f>
        <v>13:2</v>
      </c>
      <c r="G12" s="4" t="str">
        <f ca="1">INDIRECT(ADDRESS(18,7))&amp;":"&amp;INDIRECT(ADDRESS(18,6))</f>
        <v>10:13</v>
      </c>
      <c r="H12" s="4" t="str">
        <f ca="1">INDIRECT(ADDRESS(22,6))&amp;":"&amp;INDIRECT(ADDRESS(22,7))</f>
        <v>12:11</v>
      </c>
      <c r="I12" s="4" t="str">
        <f ca="1">INDIRECT(ADDRESS(27,7))&amp;":"&amp;INDIRECT(ADDRESS(27,6))</f>
        <v>11:12</v>
      </c>
      <c r="J12" s="10" t="s">
        <v>7</v>
      </c>
      <c r="K12" s="119">
        <f ca="1">IF(COUNT(F13:J13)=0,"",COUNTIF(F13:J13,"&gt;0")+0.5*COUNTIF(F13:J13,0))</f>
        <v>2</v>
      </c>
      <c r="L12" s="14"/>
      <c r="M12" s="106">
        <v>3</v>
      </c>
    </row>
    <row r="13" spans="2:13" ht="24" customHeight="1" thickBot="1">
      <c r="B13" s="126"/>
      <c r="C13" s="127"/>
      <c r="D13" s="128"/>
      <c r="E13" s="129"/>
      <c r="F13" s="17">
        <f ca="1">IF(LEN(INDIRECT(ADDRESS(ROW()-1, COLUMN())))=1,"",INDIRECT(ADDRESS(35,6))-INDIRECT(ADDRESS(35,7)))</f>
        <v>11</v>
      </c>
      <c r="G13" s="16">
        <f ca="1">IF(LEN(INDIRECT(ADDRESS(ROW()-1, COLUMN())))=1,"",INDIRECT(ADDRESS(18,7))-INDIRECT(ADDRESS(18,6)))</f>
        <v>-3</v>
      </c>
      <c r="H13" s="16">
        <f ca="1">IF(LEN(INDIRECT(ADDRESS(ROW()-1, COLUMN())))=1,"",INDIRECT(ADDRESS(22,6))-INDIRECT(ADDRESS(22,7)))</f>
        <v>1</v>
      </c>
      <c r="I13" s="16">
        <f ca="1">IF(LEN(INDIRECT(ADDRESS(ROW()-1, COLUMN())))=1,"",INDIRECT(ADDRESS(27,7))-INDIRECT(ADDRESS(27,6)))</f>
        <v>-1</v>
      </c>
      <c r="J13" s="13" t="s">
        <v>7</v>
      </c>
      <c r="K13" s="120"/>
      <c r="L13" s="16"/>
      <c r="M13" s="121"/>
    </row>
    <row r="14" spans="2:13">
      <c r="M14"/>
    </row>
    <row r="15" spans="2:13">
      <c r="M15"/>
    </row>
    <row r="16" spans="2:13">
      <c r="M16"/>
    </row>
    <row r="17" spans="1:13" s="38" customFormat="1" ht="30" customHeight="1" thickBot="1">
      <c r="A17" s="37"/>
      <c r="B17" s="130" t="s">
        <v>4</v>
      </c>
      <c r="C17" s="130"/>
      <c r="D17" s="130"/>
      <c r="E17" s="130"/>
      <c r="F17" s="130"/>
      <c r="G17" s="130"/>
      <c r="H17" s="130"/>
      <c r="I17" s="130"/>
      <c r="J17" s="130"/>
      <c r="K17" s="130"/>
      <c r="M17" s="44"/>
    </row>
    <row r="18" spans="1:13" s="38" customFormat="1" ht="30" customHeight="1" thickBot="1">
      <c r="A18" s="37"/>
      <c r="B18" s="42">
        <v>2</v>
      </c>
      <c r="C18" s="123" t="str">
        <f ca="1">IF(ISBLANK(INDIRECT(ADDRESS(B18*2+2,3))),"",INDIRECT(ADDRESS(B18*2+2,3)))</f>
        <v>Скаленко Валерий</v>
      </c>
      <c r="D18" s="123"/>
      <c r="E18" s="124"/>
      <c r="F18" s="39">
        <v>13</v>
      </c>
      <c r="G18" s="40">
        <v>10</v>
      </c>
      <c r="H18" s="125" t="str">
        <f ca="1">IF(ISBLANK(INDIRECT(ADDRESS(K18*2+2,3))),"",INDIRECT(ADDRESS(K18*2+2,3)))</f>
        <v>Панфилов Алексей</v>
      </c>
      <c r="I18" s="123"/>
      <c r="J18" s="123"/>
      <c r="K18" s="42">
        <v>5</v>
      </c>
      <c r="L18" s="41" t="s">
        <v>11</v>
      </c>
      <c r="M18" s="36">
        <v>5</v>
      </c>
    </row>
    <row r="19" spans="1:13" s="38" customFormat="1" ht="30" customHeight="1" thickBot="1">
      <c r="A19" s="37"/>
      <c r="B19" s="42">
        <v>3</v>
      </c>
      <c r="C19" s="123" t="str">
        <f ca="1">IF(ISBLANK(INDIRECT(ADDRESS(B19*2+2,3))),"",INDIRECT(ADDRESS(B19*2+2,3)))</f>
        <v>Поликарпов Михаил</v>
      </c>
      <c r="D19" s="123"/>
      <c r="E19" s="124"/>
      <c r="F19" s="39">
        <v>13</v>
      </c>
      <c r="G19" s="40">
        <v>6</v>
      </c>
      <c r="H19" s="125" t="str">
        <f ca="1">IF(ISBLANK(INDIRECT(ADDRESS(K19*2+2,3))),"",INDIRECT(ADDRESS(K19*2+2,3)))</f>
        <v>Баяндин Александр</v>
      </c>
      <c r="I19" s="123"/>
      <c r="J19" s="123"/>
      <c r="K19" s="42">
        <v>4</v>
      </c>
      <c r="L19" s="41" t="s">
        <v>11</v>
      </c>
      <c r="M19" s="36">
        <v>6</v>
      </c>
    </row>
    <row r="20" spans="1:13" s="38" customFormat="1" ht="30" customHeight="1">
      <c r="A20" s="37"/>
      <c r="M20" s="43"/>
    </row>
    <row r="21" spans="1:13" s="38" customFormat="1" ht="30" customHeight="1" thickBot="1">
      <c r="A21" s="37"/>
      <c r="B21" s="130" t="s">
        <v>5</v>
      </c>
      <c r="C21" s="130"/>
      <c r="D21" s="130"/>
      <c r="E21" s="130"/>
      <c r="F21" s="130"/>
      <c r="G21" s="130"/>
      <c r="H21" s="130"/>
      <c r="I21" s="130"/>
      <c r="J21" s="130"/>
      <c r="K21" s="130"/>
      <c r="M21" s="43"/>
    </row>
    <row r="22" spans="1:13" s="38" customFormat="1" ht="30" customHeight="1" thickBot="1">
      <c r="A22" s="37"/>
      <c r="B22" s="42">
        <v>5</v>
      </c>
      <c r="C22" s="123" t="str">
        <f ca="1">IF(ISBLANK(INDIRECT(ADDRESS(B22*2+2,3))),"",INDIRECT(ADDRESS(B22*2+2,3)))</f>
        <v>Панфилов Алексей</v>
      </c>
      <c r="D22" s="123"/>
      <c r="E22" s="124"/>
      <c r="F22" s="39">
        <v>12</v>
      </c>
      <c r="G22" s="40">
        <v>11</v>
      </c>
      <c r="H22" s="125" t="str">
        <f ca="1">IF(ISBLANK(INDIRECT(ADDRESS(K22*2+2,3))),"",INDIRECT(ADDRESS(K22*2+2,3)))</f>
        <v>Поликарпов Михаил</v>
      </c>
      <c r="I22" s="123"/>
      <c r="J22" s="123"/>
      <c r="K22" s="42">
        <v>3</v>
      </c>
      <c r="L22" s="41" t="s">
        <v>11</v>
      </c>
      <c r="M22" s="36">
        <v>1</v>
      </c>
    </row>
    <row r="23" spans="1:13" s="38" customFormat="1" ht="30" customHeight="1" thickBot="1">
      <c r="A23" s="37"/>
      <c r="B23" s="42">
        <v>1</v>
      </c>
      <c r="C23" s="123" t="str">
        <f ca="1">IF(ISBLANK(INDIRECT(ADDRESS(B23*2+2,3))),"",INDIRECT(ADDRESS(B23*2+2,3)))</f>
        <v>Хвостов Игорь</v>
      </c>
      <c r="D23" s="123"/>
      <c r="E23" s="124"/>
      <c r="F23" s="39">
        <v>1</v>
      </c>
      <c r="G23" s="40">
        <v>13</v>
      </c>
      <c r="H23" s="125" t="str">
        <f ca="1">IF(ISBLANK(INDIRECT(ADDRESS(K23*2+2,3))),"",INDIRECT(ADDRESS(K23*2+2,3)))</f>
        <v>Скаленко Валерий</v>
      </c>
      <c r="I23" s="123"/>
      <c r="J23" s="123"/>
      <c r="K23" s="42">
        <v>2</v>
      </c>
      <c r="L23" s="41" t="s">
        <v>11</v>
      </c>
      <c r="M23" s="36">
        <v>2</v>
      </c>
    </row>
    <row r="24" spans="1:13" s="38" customFormat="1" ht="30" customHeight="1">
      <c r="A24" s="37"/>
      <c r="M24" s="43"/>
    </row>
    <row r="25" spans="1:13" s="38" customFormat="1" ht="30" customHeight="1" thickBot="1">
      <c r="A25" s="37"/>
      <c r="B25" s="130" t="s">
        <v>6</v>
      </c>
      <c r="C25" s="130"/>
      <c r="D25" s="130"/>
      <c r="E25" s="130"/>
      <c r="F25" s="130"/>
      <c r="G25" s="130"/>
      <c r="H25" s="130"/>
      <c r="I25" s="130"/>
      <c r="J25" s="130"/>
      <c r="K25" s="130"/>
      <c r="M25" s="43"/>
    </row>
    <row r="26" spans="1:13" s="38" customFormat="1" ht="30" customHeight="1" thickBot="1">
      <c r="A26" s="37"/>
      <c r="B26" s="42">
        <v>3</v>
      </c>
      <c r="C26" s="123" t="str">
        <f ca="1">IF(ISBLANK(INDIRECT(ADDRESS(B26*2+2,3))),"",INDIRECT(ADDRESS(B26*2+2,3)))</f>
        <v>Поликарпов Михаил</v>
      </c>
      <c r="D26" s="123"/>
      <c r="E26" s="124"/>
      <c r="F26" s="39">
        <v>13</v>
      </c>
      <c r="G26" s="40">
        <v>10</v>
      </c>
      <c r="H26" s="125" t="str">
        <f ca="1">IF(ISBLANK(INDIRECT(ADDRESS(K26*2+2,3))),"",INDIRECT(ADDRESS(K26*2+2,3)))</f>
        <v>Хвостов Игорь</v>
      </c>
      <c r="I26" s="123"/>
      <c r="J26" s="123"/>
      <c r="K26" s="42">
        <v>1</v>
      </c>
      <c r="L26" s="41" t="s">
        <v>11</v>
      </c>
      <c r="M26" s="36">
        <v>3</v>
      </c>
    </row>
    <row r="27" spans="1:13" s="38" customFormat="1" ht="30" customHeight="1" thickBot="1">
      <c r="A27" s="37"/>
      <c r="B27" s="42">
        <v>4</v>
      </c>
      <c r="C27" s="123" t="str">
        <f ca="1">IF(ISBLANK(INDIRECT(ADDRESS(B27*2+2,3))),"",INDIRECT(ADDRESS(B27*2+2,3)))</f>
        <v>Баяндин Александр</v>
      </c>
      <c r="D27" s="123"/>
      <c r="E27" s="124"/>
      <c r="F27" s="39">
        <v>12</v>
      </c>
      <c r="G27" s="40">
        <v>11</v>
      </c>
      <c r="H27" s="125" t="str">
        <f ca="1">IF(ISBLANK(INDIRECT(ADDRESS(K27*2+2,3))),"",INDIRECT(ADDRESS(K27*2+2,3)))</f>
        <v>Панфилов Алексей</v>
      </c>
      <c r="I27" s="123"/>
      <c r="J27" s="123"/>
      <c r="K27" s="42">
        <v>5</v>
      </c>
      <c r="L27" s="41" t="s">
        <v>11</v>
      </c>
      <c r="M27" s="36">
        <v>4</v>
      </c>
    </row>
    <row r="28" spans="1:13" s="38" customFormat="1" ht="30" customHeight="1">
      <c r="A28" s="37"/>
      <c r="M28" s="43"/>
    </row>
    <row r="29" spans="1:13" s="38" customFormat="1" ht="30" customHeight="1" thickBot="1">
      <c r="A29" s="37"/>
      <c r="B29" s="130" t="s">
        <v>8</v>
      </c>
      <c r="C29" s="130"/>
      <c r="D29" s="130"/>
      <c r="E29" s="130"/>
      <c r="F29" s="130"/>
      <c r="G29" s="130"/>
      <c r="H29" s="130"/>
      <c r="I29" s="130"/>
      <c r="J29" s="130"/>
      <c r="K29" s="130"/>
      <c r="M29" s="43"/>
    </row>
    <row r="30" spans="1:13" s="38" customFormat="1" ht="30" customHeight="1" thickBot="1">
      <c r="A30" s="37"/>
      <c r="B30" s="42">
        <v>1</v>
      </c>
      <c r="C30" s="123" t="str">
        <f ca="1">IF(ISBLANK(INDIRECT(ADDRESS(B30*2+2,3))),"",INDIRECT(ADDRESS(B30*2+2,3)))</f>
        <v>Хвостов Игорь</v>
      </c>
      <c r="D30" s="123"/>
      <c r="E30" s="124"/>
      <c r="F30" s="39">
        <v>3</v>
      </c>
      <c r="G30" s="40">
        <v>13</v>
      </c>
      <c r="H30" s="125" t="str">
        <f ca="1">IF(ISBLANK(INDIRECT(ADDRESS(K30*2+2,3))),"",INDIRECT(ADDRESS(K30*2+2,3)))</f>
        <v>Баяндин Александр</v>
      </c>
      <c r="I30" s="123"/>
      <c r="J30" s="123"/>
      <c r="K30" s="42">
        <v>4</v>
      </c>
      <c r="L30" s="41" t="s">
        <v>11</v>
      </c>
      <c r="M30" s="36">
        <v>5</v>
      </c>
    </row>
    <row r="31" spans="1:13" s="38" customFormat="1" ht="30" customHeight="1" thickBot="1">
      <c r="A31" s="37"/>
      <c r="B31" s="42">
        <v>2</v>
      </c>
      <c r="C31" s="123" t="str">
        <f ca="1">IF(ISBLANK(INDIRECT(ADDRESS(B31*2+2,3))),"",INDIRECT(ADDRESS(B31*2+2,3)))</f>
        <v>Скаленко Валерий</v>
      </c>
      <c r="D31" s="123"/>
      <c r="E31" s="124"/>
      <c r="F31" s="39">
        <v>13</v>
      </c>
      <c r="G31" s="40">
        <v>12</v>
      </c>
      <c r="H31" s="125" t="str">
        <f ca="1">IF(ISBLANK(INDIRECT(ADDRESS(K31*2+2,3))),"",INDIRECT(ADDRESS(K31*2+2,3)))</f>
        <v>Поликарпов Михаил</v>
      </c>
      <c r="I31" s="123"/>
      <c r="J31" s="123"/>
      <c r="K31" s="42">
        <v>3</v>
      </c>
      <c r="L31" s="41" t="s">
        <v>11</v>
      </c>
      <c r="M31" s="36">
        <v>6</v>
      </c>
    </row>
    <row r="32" spans="1:13" s="38" customFormat="1" ht="30" customHeight="1">
      <c r="A32" s="37"/>
      <c r="M32" s="43"/>
    </row>
    <row r="33" spans="1:13" s="38" customFormat="1" ht="30" customHeight="1" thickBot="1">
      <c r="A33" s="37"/>
      <c r="B33" s="130" t="s">
        <v>9</v>
      </c>
      <c r="C33" s="130"/>
      <c r="D33" s="130"/>
      <c r="E33" s="130"/>
      <c r="F33" s="130"/>
      <c r="G33" s="130"/>
      <c r="H33" s="130"/>
      <c r="I33" s="130"/>
      <c r="J33" s="130"/>
      <c r="K33" s="130"/>
      <c r="M33" s="43"/>
    </row>
    <row r="34" spans="1:13" s="38" customFormat="1" ht="30" customHeight="1" thickBot="1">
      <c r="A34" s="37"/>
      <c r="B34" s="42">
        <v>4</v>
      </c>
      <c r="C34" s="123" t="str">
        <f ca="1">IF(ISBLANK(INDIRECT(ADDRESS(B34*2+2,3))),"",INDIRECT(ADDRESS(B34*2+2,3)))</f>
        <v>Баяндин Александр</v>
      </c>
      <c r="D34" s="123"/>
      <c r="E34" s="124"/>
      <c r="F34" s="39">
        <v>10</v>
      </c>
      <c r="G34" s="40">
        <v>13</v>
      </c>
      <c r="H34" s="125" t="str">
        <f ca="1">IF(ISBLANK(INDIRECT(ADDRESS(K34*2+2,3))),"",INDIRECT(ADDRESS(K34*2+2,3)))</f>
        <v>Скаленко Валерий</v>
      </c>
      <c r="I34" s="123"/>
      <c r="J34" s="123"/>
      <c r="K34" s="42">
        <v>2</v>
      </c>
      <c r="L34" s="41" t="s">
        <v>11</v>
      </c>
      <c r="M34" s="36">
        <v>1</v>
      </c>
    </row>
    <row r="35" spans="1:13" s="38" customFormat="1" ht="30" customHeight="1" thickBot="1">
      <c r="A35" s="37"/>
      <c r="B35" s="42">
        <v>5</v>
      </c>
      <c r="C35" s="123" t="str">
        <f ca="1">IF(ISBLANK(INDIRECT(ADDRESS(B35*2+2,3))),"",INDIRECT(ADDRESS(B35*2+2,3)))</f>
        <v>Панфилов Алексей</v>
      </c>
      <c r="D35" s="123"/>
      <c r="E35" s="124"/>
      <c r="F35" s="39">
        <v>13</v>
      </c>
      <c r="G35" s="40">
        <v>2</v>
      </c>
      <c r="H35" s="125" t="str">
        <f ca="1">IF(ISBLANK(INDIRECT(ADDRESS(K35*2+2,3))),"",INDIRECT(ADDRESS(K35*2+2,3)))</f>
        <v>Хвостов Игорь</v>
      </c>
      <c r="I35" s="123"/>
      <c r="J35" s="123"/>
      <c r="K35" s="42">
        <v>1</v>
      </c>
      <c r="L35" s="41" t="s">
        <v>11</v>
      </c>
      <c r="M35" s="36">
        <v>2</v>
      </c>
    </row>
    <row r="38" spans="1:13" ht="21">
      <c r="B38" s="46" t="s">
        <v>12</v>
      </c>
      <c r="C38" s="46"/>
      <c r="D38" s="46"/>
      <c r="E38" s="46"/>
      <c r="F38" s="46"/>
      <c r="G38" s="46"/>
      <c r="H38" s="47"/>
    </row>
    <row r="39" spans="1:13" ht="21">
      <c r="B39" s="46"/>
      <c r="C39" s="46"/>
      <c r="D39" s="46"/>
      <c r="E39" s="46"/>
      <c r="F39" s="46"/>
      <c r="G39" s="46"/>
      <c r="H39" s="47"/>
    </row>
    <row r="40" spans="1:13" ht="21">
      <c r="B40" s="46"/>
      <c r="C40" s="46"/>
      <c r="D40" s="46"/>
      <c r="E40" s="46"/>
      <c r="F40" s="46"/>
      <c r="G40" s="46"/>
      <c r="H40" s="47"/>
    </row>
    <row r="41" spans="1:13" ht="21">
      <c r="B41" s="46" t="s">
        <v>64</v>
      </c>
      <c r="C41" s="46"/>
      <c r="D41" s="46"/>
      <c r="E41" s="46"/>
      <c r="F41" s="46"/>
      <c r="G41" s="46"/>
      <c r="H41" s="47"/>
    </row>
  </sheetData>
  <sheetCalcPr fullCalcOnLoad="1"/>
  <mergeCells count="47">
    <mergeCell ref="M4:M5"/>
    <mergeCell ref="C3:E3"/>
    <mergeCell ref="B4:B5"/>
    <mergeCell ref="C4:E5"/>
    <mergeCell ref="K4:K5"/>
    <mergeCell ref="C10:E11"/>
    <mergeCell ref="K10:K11"/>
    <mergeCell ref="M10:M11"/>
    <mergeCell ref="B8:B9"/>
    <mergeCell ref="C8:E9"/>
    <mergeCell ref="K8:K9"/>
    <mergeCell ref="H26:J26"/>
    <mergeCell ref="C27:E27"/>
    <mergeCell ref="H27:J27"/>
    <mergeCell ref="B1:M1"/>
    <mergeCell ref="B6:B7"/>
    <mergeCell ref="C6:E7"/>
    <mergeCell ref="K6:K7"/>
    <mergeCell ref="M6:M7"/>
    <mergeCell ref="M8:M9"/>
    <mergeCell ref="B10:B11"/>
    <mergeCell ref="B29:K29"/>
    <mergeCell ref="C19:E19"/>
    <mergeCell ref="H19:J19"/>
    <mergeCell ref="B21:K21"/>
    <mergeCell ref="C22:E22"/>
    <mergeCell ref="H22:J22"/>
    <mergeCell ref="C23:E23"/>
    <mergeCell ref="H23:J23"/>
    <mergeCell ref="B25:K25"/>
    <mergeCell ref="C26:E26"/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  <mergeCell ref="M12:M13"/>
    <mergeCell ref="B17:K17"/>
    <mergeCell ref="H18:J18"/>
    <mergeCell ref="C18:E18"/>
    <mergeCell ref="B12:B13"/>
    <mergeCell ref="C12:E13"/>
    <mergeCell ref="K12:K13"/>
  </mergeCells>
  <phoneticPr fontId="0" type="noConversion"/>
  <printOptions horizontalCentered="1"/>
  <pageMargins left="0.25" right="0.25" top="0.75" bottom="0.75" header="0.3" footer="0.3"/>
  <pageSetup paperSize="9" scale="7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6"/>
  <sheetViews>
    <sheetView topLeftCell="A16" zoomScaleNormal="100" workbookViewId="0">
      <selection activeCell="A43" sqref="A43:I46"/>
    </sheetView>
  </sheetViews>
  <sheetFormatPr defaultRowHeight="15" customHeight="1"/>
  <cols>
    <col min="1" max="1" width="9.140625" style="35"/>
    <col min="2" max="16384" width="9.140625" style="24"/>
  </cols>
  <sheetData>
    <row r="1" spans="2:15" ht="59.25" customHeight="1">
      <c r="B1" s="131" t="s">
        <v>54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2:15" ht="15" customHeight="1">
      <c r="C2" s="31"/>
    </row>
    <row r="3" spans="2:15" ht="15" customHeight="1">
      <c r="C3" s="31"/>
    </row>
    <row r="4" spans="2:15" ht="15" customHeight="1">
      <c r="B4" s="132" t="s">
        <v>32</v>
      </c>
      <c r="C4" s="133"/>
      <c r="D4" s="23">
        <v>13</v>
      </c>
      <c r="E4" s="25"/>
    </row>
    <row r="5" spans="2:15" ht="15" customHeight="1">
      <c r="C5" s="31"/>
      <c r="E5" s="26"/>
    </row>
    <row r="6" spans="2:15" ht="15" customHeight="1">
      <c r="B6" s="30" t="s">
        <v>11</v>
      </c>
      <c r="C6" s="31">
        <v>1</v>
      </c>
      <c r="E6" s="27"/>
      <c r="F6" s="134" t="str">
        <f>IF(ISBLANK(D4),"",IF(D4&gt;D8,B4,B8))</f>
        <v>Мороз</v>
      </c>
      <c r="G6" s="133"/>
      <c r="H6" s="23">
        <v>6</v>
      </c>
      <c r="I6" s="25"/>
    </row>
    <row r="7" spans="2:15" ht="15" customHeight="1">
      <c r="C7" s="31"/>
      <c r="E7" s="27"/>
      <c r="I7" s="26"/>
    </row>
    <row r="8" spans="2:15" ht="15" customHeight="1">
      <c r="B8" s="132" t="s">
        <v>46</v>
      </c>
      <c r="C8" s="133"/>
      <c r="D8" s="23">
        <v>0</v>
      </c>
      <c r="E8" s="28"/>
      <c r="I8" s="27"/>
    </row>
    <row r="9" spans="2:15" ht="15" customHeight="1">
      <c r="C9" s="31"/>
      <c r="I9" s="27"/>
    </row>
    <row r="10" spans="2:15" ht="15" customHeight="1">
      <c r="C10" s="31"/>
      <c r="G10" s="30" t="s">
        <v>11</v>
      </c>
      <c r="H10" s="31">
        <v>2</v>
      </c>
      <c r="I10" s="27"/>
      <c r="J10" s="134" t="str">
        <f>IF(ISBLANK(H6),"",IF(H6&gt;H14,F6,F14))</f>
        <v>Мокеев</v>
      </c>
      <c r="K10" s="132"/>
      <c r="L10" s="23">
        <v>5</v>
      </c>
      <c r="M10" s="25"/>
    </row>
    <row r="11" spans="2:15" ht="15" customHeight="1">
      <c r="C11" s="31"/>
      <c r="I11" s="27"/>
      <c r="M11" s="26"/>
    </row>
    <row r="12" spans="2:15" ht="15" customHeight="1">
      <c r="B12" s="132" t="s">
        <v>47</v>
      </c>
      <c r="C12" s="133"/>
      <c r="D12" s="23">
        <v>13</v>
      </c>
      <c r="E12" s="25"/>
      <c r="I12" s="27"/>
      <c r="M12" s="27"/>
    </row>
    <row r="13" spans="2:15" ht="15" customHeight="1">
      <c r="C13" s="31"/>
      <c r="E13" s="26"/>
      <c r="I13" s="27"/>
      <c r="M13" s="27"/>
    </row>
    <row r="14" spans="2:15" ht="15" customHeight="1">
      <c r="B14" s="30" t="s">
        <v>11</v>
      </c>
      <c r="C14" s="31">
        <v>2</v>
      </c>
      <c r="E14" s="27"/>
      <c r="F14" s="134" t="str">
        <f>IF(ISBLANK(D12),"",IF(D12&gt;D16,B12,B16))</f>
        <v>Мокеев</v>
      </c>
      <c r="G14" s="133"/>
      <c r="H14" s="23">
        <v>12</v>
      </c>
      <c r="I14" s="28"/>
      <c r="M14" s="27"/>
    </row>
    <row r="15" spans="2:15" ht="15" customHeight="1">
      <c r="E15" s="27"/>
      <c r="M15" s="27"/>
    </row>
    <row r="16" spans="2:15" ht="15" customHeight="1">
      <c r="B16" s="132" t="s">
        <v>48</v>
      </c>
      <c r="C16" s="133"/>
      <c r="D16" s="23">
        <v>6</v>
      </c>
      <c r="E16" s="28"/>
      <c r="M16" s="27"/>
    </row>
    <row r="17" spans="2:15" ht="15" customHeight="1">
      <c r="M17" s="27"/>
    </row>
    <row r="18" spans="2:15" ht="15" customHeight="1">
      <c r="B18" s="30"/>
      <c r="K18" s="30" t="s">
        <v>11</v>
      </c>
      <c r="L18" s="31">
        <v>1</v>
      </c>
      <c r="M18" s="27"/>
      <c r="N18" s="134" t="str">
        <f>IF(ISBLANK(L10),"",IF(L10&gt;L26,J10,J26))</f>
        <v>Рязанов</v>
      </c>
      <c r="O18" s="132"/>
    </row>
    <row r="19" spans="2:15" ht="15" customHeight="1">
      <c r="M19" s="27"/>
    </row>
    <row r="20" spans="2:15" ht="15" customHeight="1">
      <c r="B20" s="132" t="s">
        <v>49</v>
      </c>
      <c r="C20" s="133"/>
      <c r="D20" s="23">
        <v>8</v>
      </c>
      <c r="E20" s="25"/>
      <c r="M20" s="27"/>
    </row>
    <row r="21" spans="2:15" ht="15" customHeight="1">
      <c r="E21" s="26"/>
      <c r="M21" s="27"/>
    </row>
    <row r="22" spans="2:15" ht="15" customHeight="1">
      <c r="B22" s="30" t="s">
        <v>11</v>
      </c>
      <c r="C22" s="31">
        <v>3</v>
      </c>
      <c r="E22" s="27"/>
      <c r="F22" s="134" t="str">
        <f>IF(ISBLANK(D20),"",IF(D20&gt;D24,B20,B24))</f>
        <v>Малютин</v>
      </c>
      <c r="G22" s="133"/>
      <c r="H22" s="23">
        <v>3</v>
      </c>
      <c r="I22" s="25"/>
      <c r="M22" s="27"/>
    </row>
    <row r="23" spans="2:15" ht="15" customHeight="1">
      <c r="E23" s="27"/>
      <c r="I23" s="26"/>
      <c r="M23" s="27"/>
    </row>
    <row r="24" spans="2:15" ht="15" customHeight="1">
      <c r="B24" s="132" t="s">
        <v>50</v>
      </c>
      <c r="C24" s="133"/>
      <c r="D24" s="23">
        <v>11</v>
      </c>
      <c r="E24" s="28"/>
      <c r="I24" s="27"/>
      <c r="M24" s="27"/>
    </row>
    <row r="25" spans="2:15" ht="15" customHeight="1">
      <c r="I25" s="27"/>
      <c r="M25" s="27"/>
    </row>
    <row r="26" spans="2:15" ht="15" customHeight="1">
      <c r="G26" s="30" t="s">
        <v>11</v>
      </c>
      <c r="H26" s="31">
        <v>3</v>
      </c>
      <c r="I26" s="27"/>
      <c r="J26" s="134" t="str">
        <f>IF(ISBLANK(H22),"",IF(H22&gt;H30,F22,F30))</f>
        <v>Рязанов</v>
      </c>
      <c r="K26" s="133"/>
      <c r="L26" s="23">
        <v>13</v>
      </c>
      <c r="M26" s="28"/>
    </row>
    <row r="27" spans="2:15" ht="15" customHeight="1">
      <c r="I27" s="27"/>
    </row>
    <row r="28" spans="2:15" ht="15" customHeight="1">
      <c r="B28" s="132" t="s">
        <v>51</v>
      </c>
      <c r="C28" s="133"/>
      <c r="D28" s="23">
        <v>9</v>
      </c>
      <c r="E28" s="25"/>
      <c r="I28" s="27"/>
    </row>
    <row r="29" spans="2:15" ht="15" customHeight="1">
      <c r="E29" s="26"/>
      <c r="I29" s="27"/>
    </row>
    <row r="30" spans="2:15" ht="15" customHeight="1">
      <c r="B30" s="30" t="s">
        <v>11</v>
      </c>
      <c r="C30" s="31">
        <v>4</v>
      </c>
      <c r="E30" s="27"/>
      <c r="F30" s="134" t="str">
        <f>IF(ISBLANK(D28),"",IF(D28&gt;D32,B28,B32))</f>
        <v>Рязанов</v>
      </c>
      <c r="G30" s="133"/>
      <c r="H30" s="23">
        <v>8</v>
      </c>
      <c r="I30" s="28"/>
    </row>
    <row r="31" spans="2:15" ht="15" customHeight="1">
      <c r="E31" s="27"/>
    </row>
    <row r="32" spans="2:15" ht="15" customHeight="1">
      <c r="B32" s="132" t="s">
        <v>52</v>
      </c>
      <c r="C32" s="133"/>
      <c r="D32" s="23">
        <v>11</v>
      </c>
      <c r="E32" s="28"/>
    </row>
    <row r="36" spans="2:9" ht="15" customHeight="1">
      <c r="B36" s="132" t="str">
        <f>IF(ISBLANK(H6),"",IF(H6&gt;H14,F14,F6))</f>
        <v>Мороз</v>
      </c>
      <c r="C36" s="133"/>
      <c r="D36" s="23">
        <v>9</v>
      </c>
      <c r="E36" s="25"/>
      <c r="F36" s="135"/>
      <c r="G36" s="135"/>
    </row>
    <row r="37" spans="2:9" ht="15" customHeight="1">
      <c r="E37" s="26"/>
    </row>
    <row r="38" spans="2:9" ht="15" customHeight="1">
      <c r="C38" s="30" t="s">
        <v>11</v>
      </c>
      <c r="D38" s="31">
        <v>3</v>
      </c>
      <c r="E38" s="27"/>
      <c r="F38" s="134" t="str">
        <f>IF(ISBLANK(D36),"",IF(D36&gt;D40,B36,B40))</f>
        <v>Малютин</v>
      </c>
      <c r="G38" s="132"/>
    </row>
    <row r="39" spans="2:9" ht="15" customHeight="1">
      <c r="E39" s="27"/>
    </row>
    <row r="40" spans="2:9" ht="15" customHeight="1">
      <c r="B40" s="132" t="str">
        <f>IF(ISBLANK(H22),"",IF(H22&gt;H30,F30,F22))</f>
        <v>Малютин</v>
      </c>
      <c r="C40" s="133"/>
      <c r="D40" s="23">
        <v>13</v>
      </c>
      <c r="E40" s="28"/>
    </row>
    <row r="43" spans="2:9" ht="18.75" customHeight="1">
      <c r="B43" s="46" t="s">
        <v>12</v>
      </c>
      <c r="C43" s="46"/>
      <c r="D43" s="46"/>
      <c r="E43" s="46"/>
      <c r="F43" s="46"/>
      <c r="G43" s="46"/>
      <c r="H43" s="47"/>
      <c r="I43"/>
    </row>
    <row r="44" spans="2:9" ht="15" customHeight="1">
      <c r="B44" s="46"/>
      <c r="C44" s="46"/>
      <c r="D44" s="46"/>
      <c r="E44" s="46"/>
      <c r="F44" s="46"/>
      <c r="G44" s="46"/>
      <c r="H44" s="47"/>
      <c r="I44"/>
    </row>
    <row r="45" spans="2:9" ht="15" customHeight="1">
      <c r="B45" s="46"/>
      <c r="C45" s="46"/>
      <c r="D45" s="46"/>
      <c r="E45" s="46"/>
      <c r="F45" s="46"/>
      <c r="G45" s="46"/>
      <c r="H45" s="47"/>
      <c r="I45"/>
    </row>
    <row r="46" spans="2:9" ht="15" customHeight="1">
      <c r="B46" s="46" t="s">
        <v>64</v>
      </c>
      <c r="C46" s="46"/>
      <c r="D46" s="46"/>
      <c r="E46" s="46"/>
      <c r="F46" s="46"/>
      <c r="G46" s="46"/>
      <c r="H46" s="47"/>
      <c r="I46"/>
    </row>
  </sheetData>
  <mergeCells count="20">
    <mergeCell ref="B24:C24"/>
    <mergeCell ref="B4:C4"/>
    <mergeCell ref="B16:C16"/>
    <mergeCell ref="N18:O18"/>
    <mergeCell ref="B20:C20"/>
    <mergeCell ref="F22:G22"/>
    <mergeCell ref="F6:G6"/>
    <mergeCell ref="B8:C8"/>
    <mergeCell ref="J10:K10"/>
    <mergeCell ref="B12:C12"/>
    <mergeCell ref="F38:G38"/>
    <mergeCell ref="B40:C40"/>
    <mergeCell ref="B1:O1"/>
    <mergeCell ref="J26:K26"/>
    <mergeCell ref="B28:C28"/>
    <mergeCell ref="F30:G30"/>
    <mergeCell ref="B32:C32"/>
    <mergeCell ref="B36:C36"/>
    <mergeCell ref="F36:G36"/>
    <mergeCell ref="F14:G14"/>
  </mergeCells>
  <phoneticPr fontId="0" type="noConversion"/>
  <pageMargins left="0.25" right="0.25" top="0.75" bottom="0.75" header="0.3" footer="0.3"/>
  <pageSetup paperSize="9" scale="78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0"/>
  <sheetViews>
    <sheetView workbookViewId="0">
      <selection activeCell="A27" sqref="A27:I30"/>
    </sheetView>
  </sheetViews>
  <sheetFormatPr defaultRowHeight="15" customHeight="1"/>
  <cols>
    <col min="1" max="1" width="9.140625" style="35"/>
    <col min="2" max="16384" width="9.140625" style="24"/>
  </cols>
  <sheetData>
    <row r="1" spans="2:15" ht="59.25" customHeight="1">
      <c r="B1" s="131" t="s">
        <v>53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2:15" ht="15" customHeight="1">
      <c r="C2" s="31"/>
    </row>
    <row r="3" spans="2:15" ht="15" customHeight="1">
      <c r="C3" s="31"/>
    </row>
    <row r="4" spans="2:15" ht="15" customHeight="1">
      <c r="B4" s="132" t="s">
        <v>46</v>
      </c>
      <c r="C4" s="133"/>
      <c r="D4" s="23">
        <v>11</v>
      </c>
      <c r="E4" s="25"/>
    </row>
    <row r="5" spans="2:15" ht="15" customHeight="1">
      <c r="C5" s="31"/>
      <c r="E5" s="26"/>
    </row>
    <row r="6" spans="2:15" ht="15" customHeight="1">
      <c r="B6" s="30" t="s">
        <v>11</v>
      </c>
      <c r="C6" s="31">
        <v>2</v>
      </c>
      <c r="E6" s="27"/>
      <c r="F6" s="134" t="str">
        <f>IF(ISBLANK(D4),"",IF(D4&gt;D8,B4,B8))</f>
        <v>Баяндин</v>
      </c>
      <c r="G6" s="133"/>
      <c r="H6" s="23">
        <v>1</v>
      </c>
      <c r="I6" s="25"/>
    </row>
    <row r="7" spans="2:15" ht="15" customHeight="1">
      <c r="C7" s="31"/>
      <c r="E7" s="27"/>
      <c r="I7" s="26"/>
    </row>
    <row r="8" spans="2:15" ht="15" customHeight="1">
      <c r="B8" s="132" t="s">
        <v>48</v>
      </c>
      <c r="C8" s="133"/>
      <c r="D8" s="23">
        <v>9</v>
      </c>
      <c r="E8" s="28"/>
      <c r="I8" s="27"/>
    </row>
    <row r="9" spans="2:15" ht="15" customHeight="1">
      <c r="C9" s="31"/>
      <c r="I9" s="27"/>
    </row>
    <row r="10" spans="2:15" ht="15" customHeight="1">
      <c r="C10" s="31"/>
      <c r="G10" s="30" t="s">
        <v>11</v>
      </c>
      <c r="H10" s="31">
        <v>1</v>
      </c>
      <c r="I10" s="27"/>
      <c r="J10" s="134" t="str">
        <f>IF(ISBLANK(H6),"",IF(H6&gt;H14,F6,F14))</f>
        <v>Поликарпов</v>
      </c>
      <c r="K10" s="132"/>
      <c r="L10" s="34"/>
      <c r="M10" s="29"/>
    </row>
    <row r="11" spans="2:15" ht="15" customHeight="1">
      <c r="C11" s="31"/>
      <c r="I11" s="27"/>
      <c r="M11" s="29"/>
    </row>
    <row r="12" spans="2:15" ht="15" customHeight="1">
      <c r="B12" s="132" t="s">
        <v>49</v>
      </c>
      <c r="C12" s="133"/>
      <c r="D12" s="23">
        <v>8</v>
      </c>
      <c r="E12" s="25"/>
      <c r="I12" s="27"/>
      <c r="M12" s="29"/>
    </row>
    <row r="13" spans="2:15" ht="15" customHeight="1">
      <c r="C13" s="31"/>
      <c r="E13" s="26"/>
      <c r="I13" s="27"/>
      <c r="M13" s="29"/>
    </row>
    <row r="14" spans="2:15" ht="15" customHeight="1">
      <c r="B14" s="30" t="s">
        <v>11</v>
      </c>
      <c r="C14" s="31">
        <v>3</v>
      </c>
      <c r="E14" s="27"/>
      <c r="F14" s="134" t="str">
        <f>IF(ISBLANK(D12),"",IF(D12&gt;D16,B12,B16))</f>
        <v>Поликарпов</v>
      </c>
      <c r="G14" s="133"/>
      <c r="H14" s="23">
        <v>13</v>
      </c>
      <c r="I14" s="28"/>
      <c r="M14" s="29"/>
    </row>
    <row r="15" spans="2:15" ht="15" customHeight="1">
      <c r="E15" s="27"/>
      <c r="M15" s="29"/>
    </row>
    <row r="16" spans="2:15" ht="15" customHeight="1">
      <c r="B16" s="132" t="s">
        <v>51</v>
      </c>
      <c r="C16" s="133"/>
      <c r="D16" s="23">
        <v>13</v>
      </c>
      <c r="E16" s="28"/>
      <c r="M16" s="29"/>
    </row>
    <row r="17" spans="2:13" ht="15" customHeight="1">
      <c r="M17" s="29"/>
    </row>
    <row r="20" spans="2:13" ht="15" customHeight="1">
      <c r="B20" s="132" t="str">
        <f>IF(ISBLANK(D4),"",IF(D4&gt;D8,B8,B4))</f>
        <v>Панфилов</v>
      </c>
      <c r="C20" s="133"/>
      <c r="D20" s="23">
        <v>13</v>
      </c>
      <c r="E20" s="25"/>
      <c r="F20" s="135"/>
      <c r="G20" s="135"/>
    </row>
    <row r="21" spans="2:13" ht="15" customHeight="1">
      <c r="E21" s="26"/>
    </row>
    <row r="22" spans="2:13" ht="15" customHeight="1">
      <c r="C22" s="30" t="s">
        <v>11</v>
      </c>
      <c r="D22" s="31">
        <v>3</v>
      </c>
      <c r="E22" s="27"/>
      <c r="F22" s="134" t="str">
        <f>IF(ISBLANK(D20),"",IF(D20&gt;D24,B20,B24))</f>
        <v>Панфилов</v>
      </c>
      <c r="G22" s="132"/>
    </row>
    <row r="23" spans="2:13" ht="15" customHeight="1">
      <c r="E23" s="27"/>
    </row>
    <row r="24" spans="2:13" ht="15" customHeight="1">
      <c r="B24" s="132" t="str">
        <f>IF(ISBLANK(D12),"",IF(D12&gt;D16,B16,B12))</f>
        <v>Скаленко</v>
      </c>
      <c r="C24" s="133"/>
      <c r="D24" s="23">
        <v>12</v>
      </c>
      <c r="E24" s="28"/>
    </row>
    <row r="27" spans="2:13" ht="18" customHeight="1">
      <c r="B27" s="46" t="s">
        <v>12</v>
      </c>
      <c r="C27" s="46"/>
      <c r="D27" s="46"/>
      <c r="E27" s="46"/>
      <c r="F27" s="46"/>
      <c r="G27" s="46"/>
      <c r="H27" s="47"/>
      <c r="I27"/>
    </row>
    <row r="28" spans="2:13" ht="15" customHeight="1">
      <c r="B28" s="46"/>
      <c r="C28" s="46"/>
      <c r="D28" s="46"/>
      <c r="E28" s="46"/>
      <c r="F28" s="46"/>
      <c r="G28" s="46"/>
      <c r="H28" s="47"/>
      <c r="I28"/>
    </row>
    <row r="29" spans="2:13" ht="15" customHeight="1">
      <c r="B29" s="46"/>
      <c r="C29" s="46"/>
      <c r="D29" s="46"/>
      <c r="E29" s="46"/>
      <c r="F29" s="46"/>
      <c r="G29" s="46"/>
      <c r="H29" s="47"/>
      <c r="I29"/>
    </row>
    <row r="30" spans="2:13" ht="17.25" customHeight="1">
      <c r="B30" s="46" t="s">
        <v>64</v>
      </c>
      <c r="C30" s="46"/>
      <c r="D30" s="46"/>
      <c r="E30" s="46"/>
      <c r="F30" s="46"/>
      <c r="G30" s="46"/>
      <c r="H30" s="47"/>
      <c r="I30"/>
    </row>
  </sheetData>
  <mergeCells count="12">
    <mergeCell ref="B4:C4"/>
    <mergeCell ref="F6:G6"/>
    <mergeCell ref="B8:C8"/>
    <mergeCell ref="J10:K10"/>
    <mergeCell ref="B24:C24"/>
    <mergeCell ref="B1:O1"/>
    <mergeCell ref="B16:C16"/>
    <mergeCell ref="B20:C20"/>
    <mergeCell ref="F20:G20"/>
    <mergeCell ref="F22:G22"/>
    <mergeCell ref="B12:C12"/>
    <mergeCell ref="F14:G1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Женщины группа А</vt:lpstr>
      <vt:lpstr>Женщины группа В</vt:lpstr>
      <vt:lpstr>Женщины Кубок А</vt:lpstr>
      <vt:lpstr>Женщины Кубок В</vt:lpstr>
      <vt:lpstr>Итоги ГП России ОРТ жен</vt:lpstr>
      <vt:lpstr>Мужчины группа А</vt:lpstr>
      <vt:lpstr>Мужчины группа В</vt:lpstr>
      <vt:lpstr>Мужчины Кубок А</vt:lpstr>
      <vt:lpstr>Мужчины Кубок В</vt:lpstr>
      <vt:lpstr>Итоги ГП России ОРТ муж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2021-05-28T12:55:53Z</cp:lastPrinted>
  <dcterms:created xsi:type="dcterms:W3CDTF">2009-05-19T09:37:33Z</dcterms:created>
  <dcterms:modified xsi:type="dcterms:W3CDTF">2025-08-03T22:26:13Z</dcterms:modified>
</cp:coreProperties>
</file>