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1835" yWindow="330" windowWidth="11595" windowHeight="13470" firstSheet="6" activeTab="7"/>
  </bookViews>
  <sheets>
    <sheet name="Кубок ВФБ группа А" sheetId="47" r:id="rId1"/>
    <sheet name="Кубок ВФБ группа В" sheetId="58" r:id="rId2"/>
    <sheet name="Кубок ВФБ группа С" sheetId="59" r:id="rId3"/>
    <sheet name="Кубок ВФБ группа D" sheetId="60" r:id="rId4"/>
    <sheet name="Кубок ВФБ кубок А" sheetId="20" r:id="rId5"/>
    <sheet name="Кубок ВФБ кубок В" sheetId="51" r:id="rId6"/>
    <sheet name="Кубок ВФБ кубок С" sheetId="41" r:id="rId7"/>
    <sheet name="Итоги ГП Кубок ВФБ тройка" sheetId="52" r:id="rId8"/>
    <sheet name="Служебный лист" sheetId="4" state="hidden" r:id="rId9"/>
  </sheets>
  <calcPr calcId="114210"/>
</workbook>
</file>

<file path=xl/calcChain.xml><?xml version="1.0" encoding="utf-8"?>
<calcChain xmlns="http://schemas.openxmlformats.org/spreadsheetml/2006/main">
  <c r="G4" i="60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9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G4" i="58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F6" i="51"/>
  <c r="J10"/>
  <c r="F14"/>
  <c r="B20"/>
  <c r="B24"/>
  <c r="F22"/>
  <c r="G4" i="47"/>
  <c r="H4"/>
  <c r="I4"/>
  <c r="G5"/>
  <c r="H5"/>
  <c r="I5"/>
  <c r="J4"/>
  <c r="K5"/>
  <c r="F6"/>
  <c r="H6"/>
  <c r="I6"/>
  <c r="F7"/>
  <c r="H7"/>
  <c r="I7"/>
  <c r="J6"/>
  <c r="K7"/>
  <c r="F8"/>
  <c r="G8"/>
  <c r="I8"/>
  <c r="F9"/>
  <c r="G9"/>
  <c r="I9"/>
  <c r="J8"/>
  <c r="K9"/>
  <c r="F10"/>
  <c r="G10"/>
  <c r="H10"/>
  <c r="F11"/>
  <c r="G11"/>
  <c r="H11"/>
  <c r="J10"/>
  <c r="K11"/>
  <c r="C16"/>
  <c r="H16"/>
  <c r="C17"/>
  <c r="H17"/>
  <c r="C20"/>
  <c r="H20"/>
  <c r="C21"/>
  <c r="H21"/>
  <c r="C24"/>
  <c r="H24"/>
  <c r="C25"/>
  <c r="H25"/>
  <c r="F6" i="41"/>
  <c r="F14"/>
  <c r="J10"/>
  <c r="N18"/>
  <c r="F22"/>
  <c r="J26"/>
  <c r="F30"/>
  <c r="B36"/>
  <c r="B40"/>
  <c r="F38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F6" i="20"/>
  <c r="F14"/>
  <c r="J10"/>
  <c r="N18"/>
  <c r="F22"/>
  <c r="J26"/>
  <c r="F30"/>
  <c r="B36"/>
  <c r="F38"/>
  <c r="B40"/>
  <c r="A6" i="4"/>
  <c r="B6"/>
  <c r="C6"/>
  <c r="D6"/>
  <c r="E6"/>
  <c r="F1"/>
  <c r="A5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</calcChain>
</file>

<file path=xl/sharedStrings.xml><?xml version="1.0" encoding="utf-8"?>
<sst xmlns="http://schemas.openxmlformats.org/spreadsheetml/2006/main" count="266" uniqueCount="117">
  <si>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</si>
  <si>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</si>
  <si>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</si>
  <si>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</si>
  <si>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</si>
  <si>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</si>
  <si>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</si>
  <si>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</si>
  <si>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</si>
  <si>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Лукин</t>
  </si>
  <si>
    <t>Мутовина</t>
  </si>
  <si>
    <t>Лукин Сергей</t>
  </si>
  <si>
    <t>Лукина Лариса</t>
  </si>
  <si>
    <t>Семченкова Марина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</si>
  <si>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</si>
  <si>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</si>
  <si>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</si>
  <si>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</si>
  <si>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</si>
  <si>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Татьянц Дмитрий</t>
  </si>
  <si>
    <t>Краснодарский край</t>
  </si>
  <si>
    <t>Главный судья          ____________ С.В.Капран-Индаяти</t>
  </si>
  <si>
    <t>Мутовина Ирина</t>
  </si>
  <si>
    <t>дор.1</t>
  </si>
  <si>
    <t>дор.2</t>
  </si>
  <si>
    <t>дор.3</t>
  </si>
  <si>
    <t>дор.4</t>
  </si>
  <si>
    <t>дор.5</t>
  </si>
  <si>
    <t>дор.6</t>
  </si>
  <si>
    <t>дор.7</t>
  </si>
  <si>
    <t>дор.8</t>
  </si>
  <si>
    <t>Главный секретарь  _____________ М.А.Нечаев</t>
  </si>
  <si>
    <t>Нечаев, Семченкова, Ерёмин</t>
  </si>
  <si>
    <t>Мыльцева О., Мыльцева О. (ст.), Помазан Л.</t>
  </si>
  <si>
    <t>Танчин, Валибуз П., Цепелева</t>
  </si>
  <si>
    <t>Балашова, Балашов, Шустваль Н.</t>
  </si>
  <si>
    <t>Кубок ВФБ (петанк-тройка),                                                                                                                      г.Геленджик, 03 ноября 2025г. Группа А.</t>
  </si>
  <si>
    <t>Помазан Г., Шустваль Е., Татьянц</t>
  </si>
  <si>
    <t>Изместьев, Чугунов, Потапова</t>
  </si>
  <si>
    <t>Деревянных, Кочетова, Пиманов</t>
  </si>
  <si>
    <t>Зеленина, Погорелова, Валибуз И.</t>
  </si>
  <si>
    <t>Кубок ВФБ (петанк-тройка),                                                                                                                      г.Геленджик, 03 ноября 2025г. Группа В.</t>
  </si>
  <si>
    <t>Кубок ВФБ (петанк-тройка),                                                                                                                      г.Геленджик, 03 ноября 2025г. Группа С.</t>
  </si>
  <si>
    <t>Капран-Индаяти, Климанский, Аваков</t>
  </si>
  <si>
    <t>Фёдорова А., Корсакова, Завьялов</t>
  </si>
  <si>
    <t>Мутовина, Уразметова, Грейцер</t>
  </si>
  <si>
    <t>Зеленин, Фёдорова Л., Савельева</t>
  </si>
  <si>
    <t>Кубок ВФБ (петанк-тройка),                                                                                                                      г.Геленджик, 03 ноября 2025г. Группа D.</t>
  </si>
  <si>
    <t>Лукин, Лукина, Анухин</t>
  </si>
  <si>
    <t>Викторов, Дегтярёва М., Дегтярёва Л.</t>
  </si>
  <si>
    <t>Пищанский, Пищанская, Гелдиев</t>
  </si>
  <si>
    <t>Раскин, Фаст, Луданов</t>
  </si>
  <si>
    <t>Нечаев</t>
  </si>
  <si>
    <t>Пищанский</t>
  </si>
  <si>
    <t>Деревянных</t>
  </si>
  <si>
    <t>Федорова А.</t>
  </si>
  <si>
    <t>Танчин</t>
  </si>
  <si>
    <t>Викторов</t>
  </si>
  <si>
    <t>Изместьев</t>
  </si>
  <si>
    <t>Капран-Индаяти</t>
  </si>
  <si>
    <t>Кубок ВФБ (петанк-тройка),                                                                                                                              г.Геленджик, 03 ноября 2025г. Кубок А.</t>
  </si>
  <si>
    <t>Кубок ВФБ (петанк-тройка),                                                                                                                              г.Геленджик, 03 ноября 2025г. Кубок В.</t>
  </si>
  <si>
    <t>Фёдорова А.</t>
  </si>
  <si>
    <t>Кубок ВФБ (петанк-тройка),                                                                                                                              г.Геленджик, 03 ноября 2025г. Кубок С.</t>
  </si>
  <si>
    <t>Мыльцева</t>
  </si>
  <si>
    <t>Раскин</t>
  </si>
  <si>
    <t>Помазан</t>
  </si>
  <si>
    <t>Зеленин</t>
  </si>
  <si>
    <t>Балашова</t>
  </si>
  <si>
    <t>Зеленина</t>
  </si>
  <si>
    <t>ИТОГОВЫЙ ПРОТОКОЛ                                                                       Кубок ВФБ по боулспорту                                                (петанк-тройка),                                                                                       г.Геленджик, 03 ноября 2025 года</t>
  </si>
  <si>
    <t>Нечаев Максим</t>
  </si>
  <si>
    <t>Ерёмин Павел</t>
  </si>
  <si>
    <t>Викторов Андрей</t>
  </si>
  <si>
    <t>Дегтярёва Лариса</t>
  </si>
  <si>
    <t>Дегтярёва Мила</t>
  </si>
  <si>
    <t>Деревянных Александр</t>
  </si>
  <si>
    <t>Кочетова Валерия</t>
  </si>
  <si>
    <t>Пиманов Николай</t>
  </si>
  <si>
    <t>Капран-Индаяти Сергей</t>
  </si>
  <si>
    <t>Ставропольский край</t>
  </si>
  <si>
    <t>Климанский Матвей</t>
  </si>
  <si>
    <t>Аваков Давид</t>
  </si>
  <si>
    <t>Изместьев Алексей</t>
  </si>
  <si>
    <t>Чугунов Андрей</t>
  </si>
  <si>
    <t>Потапова Людмила</t>
  </si>
  <si>
    <t>г.Санкт-Петербург</t>
  </si>
  <si>
    <t>Фёдорова Анна</t>
  </si>
  <si>
    <t>Корсакова Ольга</t>
  </si>
  <si>
    <t>Завьялов Валерий</t>
  </si>
  <si>
    <t>Пищанский Виктор</t>
  </si>
  <si>
    <t>Пищанская Наталья</t>
  </si>
  <si>
    <t>Гелдиев Роман</t>
  </si>
  <si>
    <t>Танчин Виктор</t>
  </si>
  <si>
    <t>Валибуз Пьер</t>
  </si>
  <si>
    <t>Цепелева Татьяна</t>
  </si>
  <si>
    <t>Анухин Виктор</t>
  </si>
  <si>
    <t>Помазан Геннадий</t>
  </si>
  <si>
    <t>Шустваль Евгений</t>
  </si>
  <si>
    <t>Уразметова Ирина</t>
  </si>
  <si>
    <t>Грейцер Роман</t>
  </si>
  <si>
    <t>Раскин Максим</t>
  </si>
  <si>
    <t>Крым</t>
  </si>
  <si>
    <t>Фаст Анна</t>
  </si>
  <si>
    <t>Луданов Алексей</t>
  </si>
  <si>
    <t>Зеленин Вадим</t>
  </si>
  <si>
    <t>Фёдорова Любовь</t>
  </si>
  <si>
    <t>Савельева Лариса</t>
  </si>
  <si>
    <t>Мыльцева О. (млд.)</t>
  </si>
  <si>
    <t>Мыльцева О. (стр.)</t>
  </si>
  <si>
    <t>Помазан Лидия</t>
  </si>
  <si>
    <t>Зеленина Наталья</t>
  </si>
  <si>
    <t>Погорелова Александра</t>
  </si>
  <si>
    <t>Валибуз Ирина</t>
  </si>
  <si>
    <t>Балашова Марина</t>
  </si>
  <si>
    <t>Балашов Дмитрий</t>
  </si>
  <si>
    <t>Шустваль Наталья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</si>
</sst>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0" xfId="0" applyFill="1"/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3" fillId="0" borderId="0" xfId="0" applyFont="1" applyAlignme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13" fillId="0" borderId="0" xfId="0" applyFont="1" applyBorder="1"/>
    <xf numFmtId="0" fontId="0" fillId="0" borderId="9" xfId="0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 wrapText="1" indent="1"/>
    </xf>
    <xf numFmtId="0" fontId="6" fillId="0" borderId="28" xfId="0" applyFont="1" applyFill="1" applyBorder="1" applyAlignment="1">
      <alignment horizontal="left" vertical="center" wrapText="1" indent="1"/>
    </xf>
    <xf numFmtId="0" fontId="6" fillId="0" borderId="29" xfId="0" applyFont="1" applyFill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 wrapText="1" indent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30" xfId="0" applyFont="1" applyFill="1" applyBorder="1" applyAlignment="1">
      <alignment horizontal="left" vertical="center" wrapText="1" indent="1"/>
    </xf>
    <xf numFmtId="0" fontId="6" fillId="0" borderId="31" xfId="0" applyFont="1" applyFill="1" applyBorder="1" applyAlignment="1">
      <alignment horizontal="left" vertical="center" wrapText="1" indent="1"/>
    </xf>
    <xf numFmtId="0" fontId="6" fillId="0" borderId="32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opLeftCell="A2" workbookViewId="0">
      <selection activeCell="K6" sqref="K6"/>
    </sheetView>
  </sheetViews>
  <sheetFormatPr defaultRowHeight="15"/>
  <cols>
    <col min="1" max="1" width="4" style="25" customWidth="1"/>
    <col min="2" max="3" width="10.28515625" customWidth="1"/>
    <col min="4" max="4" width="14.5703125" customWidth="1"/>
    <col min="5" max="5" width="21.85546875" customWidth="1"/>
    <col min="6" max="9" width="10.28515625" customWidth="1"/>
    <col min="10" max="10" width="26" customWidth="1"/>
    <col min="11" max="12" width="10.28515625" customWidth="1"/>
    <col min="13" max="13" width="10.28515625" style="33" customWidth="1"/>
    <col min="14" max="15" width="10.28515625" customWidth="1"/>
  </cols>
  <sheetData>
    <row r="1" spans="1:16" ht="40.5" customHeight="1">
      <c r="B1" s="69" t="s">
        <v>36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43"/>
      <c r="N1" s="43"/>
      <c r="O1" s="43"/>
      <c r="P1" s="43"/>
    </row>
    <row r="2" spans="1:16" ht="15.75" thickBot="1"/>
    <row r="3" spans="1:16" ht="30" customHeight="1" thickBot="1">
      <c r="B3" s="22"/>
      <c r="C3" s="71" t="s">
        <v>0</v>
      </c>
      <c r="D3" s="72"/>
      <c r="E3" s="73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6" ht="24" customHeight="1">
      <c r="B4" s="74">
        <v>1</v>
      </c>
      <c r="C4" s="75" t="s">
        <v>32</v>
      </c>
      <c r="D4" s="76"/>
      <c r="E4" s="77"/>
      <c r="F4" s="7" t="s">
        <v>7</v>
      </c>
      <c r="G4" s="3" t="str">
        <f ca="1">INDIRECT(ADDRESS(21,6))&amp;":"&amp;INDIRECT(ADDRESS(21,7))</f>
        <v>13:0</v>
      </c>
      <c r="H4" s="3" t="str">
        <f ca="1">INDIRECT(ADDRESS(25,7))&amp;":"&amp;INDIRECT(ADDRESS(25,6))</f>
        <v>13:3</v>
      </c>
      <c r="I4" s="18" t="str">
        <f ca="1">INDIRECT(ADDRESS(16,6))&amp;":"&amp;INDIRECT(ADDRESS(16,7))</f>
        <v>5:10</v>
      </c>
      <c r="J4" s="78">
        <f ca="1">IF(COUNT(F5:I5)=0,"",COUNTIF(F5:I5,"&gt;0")+0.5*COUNTIF(F5:I5,0))</f>
        <v>2</v>
      </c>
      <c r="K4" s="21">
        <v>1</v>
      </c>
      <c r="L4" s="79">
        <v>1</v>
      </c>
    </row>
    <row r="5" spans="1:16" ht="24" customHeight="1">
      <c r="B5" s="64"/>
      <c r="C5" s="65"/>
      <c r="D5" s="66"/>
      <c r="E5" s="67"/>
      <c r="F5" s="11" t="s">
        <v>7</v>
      </c>
      <c r="G5" s="14">
        <f ca="1">IF(LEN(INDIRECT(ADDRESS(ROW()-1, COLUMN())))=1,"",INDIRECT(ADDRESS(21,6))-INDIRECT(ADDRESS(21,7)))</f>
        <v>13</v>
      </c>
      <c r="H5" s="14">
        <f ca="1">IF(LEN(INDIRECT(ADDRESS(ROW()-1, COLUMN())))=1,"",INDIRECT(ADDRESS(25,7))-INDIRECT(ADDRESS(25,6)))</f>
        <v>10</v>
      </c>
      <c r="I5" s="15">
        <f ca="1">IF(LEN(INDIRECT(ADDRESS(ROW()-1, COLUMN())))=1,"",INDIRECT(ADDRESS(16,6))-INDIRECT(ADDRESS(16,7)))</f>
        <v>-5</v>
      </c>
      <c r="J5" s="68"/>
      <c r="K5" s="14">
        <f ca="1">IF(COUNT(F5:I5)=0,"",SUM(F5:I5))</f>
        <v>18</v>
      </c>
      <c r="L5" s="70"/>
    </row>
    <row r="6" spans="1:16" ht="24" customHeight="1">
      <c r="B6" s="63">
        <v>2</v>
      </c>
      <c r="C6" s="65" t="s">
        <v>33</v>
      </c>
      <c r="D6" s="66"/>
      <c r="E6" s="67"/>
      <c r="F6" s="9" t="str">
        <f ca="1">INDIRECT(ADDRESS(21,7))&amp;":"&amp;INDIRECT(ADDRESS(21,6))</f>
        <v>0:13</v>
      </c>
      <c r="G6" s="5" t="s">
        <v>7</v>
      </c>
      <c r="H6" s="4" t="str">
        <f ca="1">INDIRECT(ADDRESS(17,6))&amp;":"&amp;INDIRECT(ADDRESS(17,7))</f>
        <v>8:13</v>
      </c>
      <c r="I6" s="8" t="str">
        <f ca="1">INDIRECT(ADDRESS(24,6))&amp;":"&amp;INDIRECT(ADDRESS(24,7))</f>
        <v>13:11</v>
      </c>
      <c r="J6" s="68">
        <f ca="1">IF(COUNT(F7:I7)=0,"",COUNTIF(F7:I7,"&gt;0")+0.5*COUNTIF(F7:I7,0))</f>
        <v>1</v>
      </c>
      <c r="K6" s="14">
        <v>1</v>
      </c>
      <c r="L6" s="70">
        <v>3</v>
      </c>
    </row>
    <row r="7" spans="1:16" ht="24" customHeight="1">
      <c r="B7" s="64"/>
      <c r="C7" s="65"/>
      <c r="D7" s="66"/>
      <c r="E7" s="67"/>
      <c r="F7" s="20">
        <f ca="1">IF(LEN(INDIRECT(ADDRESS(ROW()-1, COLUMN())))=1,"",INDIRECT(ADDRESS(21,7))-INDIRECT(ADDRESS(21,6)))</f>
        <v>-13</v>
      </c>
      <c r="G7" s="12" t="s">
        <v>7</v>
      </c>
      <c r="H7" s="14">
        <f ca="1">IF(LEN(INDIRECT(ADDRESS(ROW()-1, COLUMN())))=1,"",INDIRECT(ADDRESS(17,6))-INDIRECT(ADDRESS(17,7)))</f>
        <v>-5</v>
      </c>
      <c r="I7" s="15">
        <f ca="1">IF(LEN(INDIRECT(ADDRESS(ROW()-1, COLUMN())))=1,"",INDIRECT(ADDRESS(24,6))-INDIRECT(ADDRESS(24,7)))</f>
        <v>2</v>
      </c>
      <c r="J7" s="68"/>
      <c r="K7" s="14">
        <f ca="1">IF(COUNT(F7:I7)=0,"",SUM(F7:I7))</f>
        <v>-16</v>
      </c>
      <c r="L7" s="70"/>
    </row>
    <row r="8" spans="1:16" ht="24" customHeight="1">
      <c r="B8" s="63">
        <v>3</v>
      </c>
      <c r="C8" s="65" t="s">
        <v>34</v>
      </c>
      <c r="D8" s="66"/>
      <c r="E8" s="67"/>
      <c r="F8" s="9" t="str">
        <f ca="1">INDIRECT(ADDRESS(25,6))&amp;":"&amp;INDIRECT(ADDRESS(25,7))</f>
        <v>3:13</v>
      </c>
      <c r="G8" s="4" t="str">
        <f ca="1">INDIRECT(ADDRESS(17,7))&amp;":"&amp;INDIRECT(ADDRESS(17,6))</f>
        <v>13:8</v>
      </c>
      <c r="H8" s="5" t="s">
        <v>7</v>
      </c>
      <c r="I8" s="8" t="str">
        <f ca="1">INDIRECT(ADDRESS(20,7))&amp;":"&amp;INDIRECT(ADDRESS(20,6))</f>
        <v>13:4</v>
      </c>
      <c r="J8" s="68">
        <f ca="1">IF(COUNT(F9:I9)=0,"",COUNTIF(F9:I9,"&gt;0")+0.5*COUNTIF(F9:I9,0))</f>
        <v>2</v>
      </c>
      <c r="K8" s="14">
        <v>-1</v>
      </c>
      <c r="L8" s="70">
        <v>2</v>
      </c>
    </row>
    <row r="9" spans="1:16" ht="24" customHeight="1">
      <c r="B9" s="64"/>
      <c r="C9" s="65"/>
      <c r="D9" s="66"/>
      <c r="E9" s="67"/>
      <c r="F9" s="20">
        <f ca="1">IF(LEN(INDIRECT(ADDRESS(ROW()-1, COLUMN())))=1,"",INDIRECT(ADDRESS(25,6))-INDIRECT(ADDRESS(25,7)))</f>
        <v>-10</v>
      </c>
      <c r="G9" s="14">
        <f ca="1">IF(LEN(INDIRECT(ADDRESS(ROW()-1, COLUMN())))=1,"",INDIRECT(ADDRESS(17,7))-INDIRECT(ADDRESS(17,6)))</f>
        <v>5</v>
      </c>
      <c r="H9" s="12" t="s">
        <v>7</v>
      </c>
      <c r="I9" s="15">
        <f ca="1">IF(LEN(INDIRECT(ADDRESS(ROW()-1, COLUMN())))=1,"",INDIRECT(ADDRESS(20,7))-INDIRECT(ADDRESS(20,6)))</f>
        <v>9</v>
      </c>
      <c r="J9" s="68"/>
      <c r="K9" s="14">
        <f ca="1">IF(COUNT(F9:I9)=0,"",SUM(F9:I9))</f>
        <v>4</v>
      </c>
      <c r="L9" s="70"/>
    </row>
    <row r="10" spans="1:16" ht="24" customHeight="1">
      <c r="B10" s="63">
        <v>4</v>
      </c>
      <c r="C10" s="65" t="s">
        <v>35</v>
      </c>
      <c r="D10" s="66"/>
      <c r="E10" s="67"/>
      <c r="F10" s="9" t="str">
        <f ca="1">INDIRECT(ADDRESS(16,7))&amp;":"&amp;INDIRECT(ADDRESS(16,6))</f>
        <v>10:5</v>
      </c>
      <c r="G10" s="4" t="str">
        <f ca="1">INDIRECT(ADDRESS(24,7))&amp;":"&amp;INDIRECT(ADDRESS(24,6))</f>
        <v>11:13</v>
      </c>
      <c r="H10" s="4" t="str">
        <f ca="1">INDIRECT(ADDRESS(20,6))&amp;":"&amp;INDIRECT(ADDRESS(20,7))</f>
        <v>4:13</v>
      </c>
      <c r="I10" s="10" t="s">
        <v>7</v>
      </c>
      <c r="J10" s="68">
        <f ca="1">IF(COUNT(F11:I11)=0,"",COUNTIF(F11:I11,"&gt;0")+0.5*COUNTIF(F11:I11,0))</f>
        <v>1</v>
      </c>
      <c r="K10" s="14">
        <v>-1</v>
      </c>
      <c r="L10" s="70">
        <v>4</v>
      </c>
    </row>
    <row r="11" spans="1:16" ht="24" customHeight="1" thickBot="1">
      <c r="B11" s="84"/>
      <c r="C11" s="85"/>
      <c r="D11" s="86"/>
      <c r="E11" s="87"/>
      <c r="F11" s="17">
        <f ca="1">IF(LEN(INDIRECT(ADDRESS(ROW()-1, COLUMN())))=1,"",INDIRECT(ADDRESS(16,7))-INDIRECT(ADDRESS(16,6)))</f>
        <v>5</v>
      </c>
      <c r="G11" s="16">
        <f ca="1">IF(LEN(INDIRECT(ADDRESS(ROW()-1, COLUMN())))=1,"",INDIRECT(ADDRESS(24,7))-INDIRECT(ADDRESS(24,6)))</f>
        <v>-2</v>
      </c>
      <c r="H11" s="16">
        <f ca="1">IF(LEN(INDIRECT(ADDRESS(ROW()-1, COLUMN())))=1,"",INDIRECT(ADDRESS(20,6))-INDIRECT(ADDRESS(20,7)))</f>
        <v>-9</v>
      </c>
      <c r="I11" s="13" t="s">
        <v>7</v>
      </c>
      <c r="J11" s="88"/>
      <c r="K11" s="16">
        <f ca="1">IF(COUNT(F11:I11)=0,"",SUM(F11:I11))</f>
        <v>-6</v>
      </c>
      <c r="L11" s="89"/>
    </row>
    <row r="15" spans="1:16" s="36" customFormat="1" ht="30" customHeight="1" thickBot="1">
      <c r="A15" s="35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0"/>
    </row>
    <row r="16" spans="1:16" s="36" customFormat="1" ht="30" customHeight="1" thickBot="1">
      <c r="A16" s="35"/>
      <c r="B16" s="41">
        <v>1</v>
      </c>
      <c r="C16" s="80" t="str">
        <f ca="1">IF(ISBLANK(INDIRECT(ADDRESS(B16*2+2,3))),"",INDIRECT(ADDRESS(B16*2+2,3)))</f>
        <v>Нечаев, Семченкова, Ерёмин</v>
      </c>
      <c r="D16" s="80"/>
      <c r="E16" s="81"/>
      <c r="F16" s="37">
        <v>5</v>
      </c>
      <c r="G16" s="38">
        <v>10</v>
      </c>
      <c r="H16" s="82" t="str">
        <f ca="1">IF(ISBLANK(INDIRECT(ADDRESS(K16*2+2,3))),"",INDIRECT(ADDRESS(K16*2+2,3)))</f>
        <v>Балашова, Балашов, Шустваль Н.</v>
      </c>
      <c r="I16" s="80"/>
      <c r="J16" s="80"/>
      <c r="K16" s="41">
        <v>4</v>
      </c>
      <c r="L16" s="39" t="s">
        <v>23</v>
      </c>
      <c r="M16" s="42"/>
    </row>
    <row r="17" spans="1:13" s="36" customFormat="1" ht="30" customHeight="1" thickBot="1">
      <c r="A17" s="35"/>
      <c r="B17" s="41">
        <v>2</v>
      </c>
      <c r="C17" s="80" t="str">
        <f ca="1">IF(ISBLANK(INDIRECT(ADDRESS(B17*2+2,3))),"",INDIRECT(ADDRESS(B17*2+2,3)))</f>
        <v>Мыльцева О., Мыльцева О. (ст.), Помазан Л.</v>
      </c>
      <c r="D17" s="80"/>
      <c r="E17" s="81"/>
      <c r="F17" s="37">
        <v>8</v>
      </c>
      <c r="G17" s="38">
        <v>13</v>
      </c>
      <c r="H17" s="82" t="str">
        <f ca="1">IF(ISBLANK(INDIRECT(ADDRESS(K17*2+2,3))),"",INDIRECT(ADDRESS(K17*2+2,3)))</f>
        <v>Танчин, Валибуз П., Цепелева</v>
      </c>
      <c r="I17" s="80"/>
      <c r="J17" s="80"/>
      <c r="K17" s="41">
        <v>3</v>
      </c>
      <c r="L17" s="39" t="s">
        <v>24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2"/>
    </row>
    <row r="20" spans="1:13" s="36" customFormat="1" ht="30" customHeight="1" thickBot="1">
      <c r="A20" s="35"/>
      <c r="B20" s="41">
        <v>4</v>
      </c>
      <c r="C20" s="80" t="str">
        <f ca="1">IF(ISBLANK(INDIRECT(ADDRESS(B20*2+2,3))),"",INDIRECT(ADDRESS(B20*2+2,3)))</f>
        <v>Балашова, Балашов, Шустваль Н.</v>
      </c>
      <c r="D20" s="80"/>
      <c r="E20" s="81"/>
      <c r="F20" s="37">
        <v>4</v>
      </c>
      <c r="G20" s="38">
        <v>13</v>
      </c>
      <c r="H20" s="82" t="str">
        <f ca="1">IF(ISBLANK(INDIRECT(ADDRESS(K20*2+2,3))),"",INDIRECT(ADDRESS(K20*2+2,3)))</f>
        <v>Танчин, Валибуз П., Цепелева</v>
      </c>
      <c r="I20" s="80"/>
      <c r="J20" s="80"/>
      <c r="K20" s="41">
        <v>3</v>
      </c>
      <c r="L20" s="39" t="s">
        <v>25</v>
      </c>
      <c r="M20" s="42"/>
    </row>
    <row r="21" spans="1:13" s="36" customFormat="1" ht="30" customHeight="1" thickBot="1">
      <c r="A21" s="35"/>
      <c r="B21" s="41">
        <v>1</v>
      </c>
      <c r="C21" s="80" t="str">
        <f ca="1">IF(ISBLANK(INDIRECT(ADDRESS(B21*2+2,3))),"",INDIRECT(ADDRESS(B21*2+2,3)))</f>
        <v>Нечаев, Семченкова, Ерёмин</v>
      </c>
      <c r="D21" s="80"/>
      <c r="E21" s="81"/>
      <c r="F21" s="37">
        <v>13</v>
      </c>
      <c r="G21" s="38">
        <v>0</v>
      </c>
      <c r="H21" s="82" t="str">
        <f ca="1">IF(ISBLANK(INDIRECT(ADDRESS(K21*2+2,3))),"",INDIRECT(ADDRESS(K21*2+2,3)))</f>
        <v>Мыльцева О., Мыльцева О. (ст.), Помазан Л.</v>
      </c>
      <c r="I21" s="80"/>
      <c r="J21" s="80"/>
      <c r="K21" s="41">
        <v>2</v>
      </c>
      <c r="L21" s="39" t="s">
        <v>26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2"/>
    </row>
    <row r="24" spans="1:13" s="36" customFormat="1" ht="30" customHeight="1" thickBot="1">
      <c r="A24" s="35"/>
      <c r="B24" s="41">
        <v>2</v>
      </c>
      <c r="C24" s="80" t="str">
        <f ca="1">IF(ISBLANK(INDIRECT(ADDRESS(B24*2+2,3))),"",INDIRECT(ADDRESS(B24*2+2,3)))</f>
        <v>Мыльцева О., Мыльцева О. (ст.), Помазан Л.</v>
      </c>
      <c r="D24" s="80"/>
      <c r="E24" s="81"/>
      <c r="F24" s="37">
        <v>13</v>
      </c>
      <c r="G24" s="38">
        <v>11</v>
      </c>
      <c r="H24" s="82" t="str">
        <f ca="1">IF(ISBLANK(INDIRECT(ADDRESS(K24*2+2,3))),"",INDIRECT(ADDRESS(K24*2+2,3)))</f>
        <v>Балашова, Балашов, Шустваль Н.</v>
      </c>
      <c r="I24" s="80"/>
      <c r="J24" s="80"/>
      <c r="K24" s="41">
        <v>4</v>
      </c>
      <c r="L24" s="39" t="s">
        <v>27</v>
      </c>
      <c r="M24" s="42"/>
    </row>
    <row r="25" spans="1:13" s="36" customFormat="1" ht="30" customHeight="1" thickBot="1">
      <c r="A25" s="35"/>
      <c r="B25" s="41">
        <v>3</v>
      </c>
      <c r="C25" s="80" t="str">
        <f ca="1">IF(ISBLANK(INDIRECT(ADDRESS(B25*2+2,3))),"",INDIRECT(ADDRESS(B25*2+2,3)))</f>
        <v>Танчин, Валибуз П., Цепелева</v>
      </c>
      <c r="D25" s="80"/>
      <c r="E25" s="81"/>
      <c r="F25" s="37">
        <v>3</v>
      </c>
      <c r="G25" s="38">
        <v>13</v>
      </c>
      <c r="H25" s="82" t="str">
        <f ca="1">IF(ISBLANK(INDIRECT(ADDRESS(K25*2+2,3))),"",INDIRECT(ADDRESS(K25*2+2,3)))</f>
        <v>Нечаев, Семченкова, Ерёмин</v>
      </c>
      <c r="I25" s="80"/>
      <c r="J25" s="80"/>
      <c r="K25" s="41">
        <v>1</v>
      </c>
      <c r="L25" s="39" t="s">
        <v>28</v>
      </c>
      <c r="M25" s="42"/>
    </row>
    <row r="28" spans="1:13" ht="21">
      <c r="B28" s="54" t="s">
        <v>21</v>
      </c>
      <c r="C28" s="54"/>
      <c r="D28" s="54"/>
      <c r="E28" s="24"/>
      <c r="F28" s="24"/>
      <c r="G28" s="24"/>
      <c r="H28" s="24"/>
      <c r="I28" s="24"/>
    </row>
    <row r="29" spans="1:13" ht="21">
      <c r="B29" s="54"/>
      <c r="C29" s="54"/>
      <c r="D29" s="54"/>
      <c r="E29" s="24"/>
      <c r="F29" s="24"/>
      <c r="G29" s="24"/>
      <c r="H29" s="24"/>
      <c r="I29" s="24"/>
    </row>
    <row r="30" spans="1:13" ht="21">
      <c r="B30" s="54"/>
      <c r="C30" s="54"/>
      <c r="D30" s="54"/>
      <c r="E30" s="24"/>
      <c r="F30" s="24"/>
      <c r="G30" s="24"/>
      <c r="H30" s="24"/>
      <c r="I30" s="24"/>
    </row>
    <row r="31" spans="1:13" ht="21">
      <c r="B31" s="54" t="s">
        <v>31</v>
      </c>
      <c r="C31" s="54"/>
      <c r="D31" s="54"/>
      <c r="E31" s="24"/>
      <c r="F31" s="24"/>
      <c r="G31" s="24"/>
      <c r="H31" s="24"/>
      <c r="I31" s="24"/>
    </row>
  </sheetData>
  <sheetCalcPr fullCalcOnLoad="1"/>
  <mergeCells count="33">
    <mergeCell ref="B23:K23"/>
    <mergeCell ref="C24:E24"/>
    <mergeCell ref="H24:J24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C16:E16"/>
    <mergeCell ref="H16:J16"/>
    <mergeCell ref="C17:E17"/>
    <mergeCell ref="H17:J17"/>
    <mergeCell ref="B19:K19"/>
    <mergeCell ref="L8:L9"/>
    <mergeCell ref="B10:B11"/>
    <mergeCell ref="C10:E11"/>
    <mergeCell ref="J10:J11"/>
    <mergeCell ref="L10:L11"/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workbookViewId="0">
      <selection activeCell="B2" sqref="B2"/>
    </sheetView>
  </sheetViews>
  <sheetFormatPr defaultRowHeight="15"/>
  <cols>
    <col min="1" max="1" width="4" style="25" customWidth="1"/>
    <col min="2" max="3" width="10.28515625" customWidth="1"/>
    <col min="4" max="4" width="14.5703125" customWidth="1"/>
    <col min="5" max="5" width="21.85546875" customWidth="1"/>
    <col min="6" max="9" width="10.28515625" customWidth="1"/>
    <col min="10" max="10" width="26" customWidth="1"/>
    <col min="11" max="12" width="10.28515625" customWidth="1"/>
    <col min="13" max="13" width="10.28515625" style="33" customWidth="1"/>
    <col min="14" max="15" width="10.28515625" customWidth="1"/>
  </cols>
  <sheetData>
    <row r="1" spans="1:16" ht="40.5" customHeight="1">
      <c r="B1" s="69" t="s">
        <v>41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43"/>
      <c r="N1" s="43"/>
      <c r="O1" s="43"/>
      <c r="P1" s="43"/>
    </row>
    <row r="2" spans="1:16" ht="15.75" thickBot="1"/>
    <row r="3" spans="1:16" ht="30" customHeight="1" thickBot="1">
      <c r="B3" s="22"/>
      <c r="C3" s="71" t="s">
        <v>0</v>
      </c>
      <c r="D3" s="72"/>
      <c r="E3" s="73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6" ht="24" customHeight="1">
      <c r="B4" s="74">
        <v>1</v>
      </c>
      <c r="C4" s="75" t="s">
        <v>37</v>
      </c>
      <c r="D4" s="76"/>
      <c r="E4" s="77"/>
      <c r="F4" s="7" t="s">
        <v>7</v>
      </c>
      <c r="G4" s="3" t="str">
        <f ca="1">INDIRECT(ADDRESS(21,6))&amp;":"&amp;INDIRECT(ADDRESS(21,7))</f>
        <v>4:13</v>
      </c>
      <c r="H4" s="3" t="str">
        <f ca="1">INDIRECT(ADDRESS(25,7))&amp;":"&amp;INDIRECT(ADDRESS(25,6))</f>
        <v>9:12</v>
      </c>
      <c r="I4" s="18" t="str">
        <f ca="1">INDIRECT(ADDRESS(16,6))&amp;":"&amp;INDIRECT(ADDRESS(16,7))</f>
        <v>13:4</v>
      </c>
      <c r="J4" s="78">
        <f ca="1">IF(COUNT(F5:I5)=0,"",COUNTIF(F5:I5,"&gt;0")+0.5*COUNTIF(F5:I5,0))</f>
        <v>1</v>
      </c>
      <c r="K4" s="21"/>
      <c r="L4" s="79">
        <v>3</v>
      </c>
    </row>
    <row r="5" spans="1:16" ht="24" customHeight="1">
      <c r="B5" s="64"/>
      <c r="C5" s="65"/>
      <c r="D5" s="66"/>
      <c r="E5" s="67"/>
      <c r="F5" s="11" t="s">
        <v>7</v>
      </c>
      <c r="G5" s="14">
        <f ca="1">IF(LEN(INDIRECT(ADDRESS(ROW()-1, COLUMN())))=1,"",INDIRECT(ADDRESS(21,6))-INDIRECT(ADDRESS(21,7)))</f>
        <v>-9</v>
      </c>
      <c r="H5" s="14">
        <f ca="1">IF(LEN(INDIRECT(ADDRESS(ROW()-1, COLUMN())))=1,"",INDIRECT(ADDRESS(25,7))-INDIRECT(ADDRESS(25,6)))</f>
        <v>-3</v>
      </c>
      <c r="I5" s="15">
        <f ca="1">IF(LEN(INDIRECT(ADDRESS(ROW()-1, COLUMN())))=1,"",INDIRECT(ADDRESS(16,6))-INDIRECT(ADDRESS(16,7)))</f>
        <v>9</v>
      </c>
      <c r="J5" s="68"/>
      <c r="K5" s="14">
        <f ca="1">IF(COUNT(F5:I5)=0,"",SUM(F5:I5))</f>
        <v>-3</v>
      </c>
      <c r="L5" s="70"/>
    </row>
    <row r="6" spans="1:16" ht="24" customHeight="1">
      <c r="B6" s="63">
        <v>2</v>
      </c>
      <c r="C6" s="65" t="s">
        <v>38</v>
      </c>
      <c r="D6" s="66"/>
      <c r="E6" s="67"/>
      <c r="F6" s="9" t="str">
        <f ca="1">INDIRECT(ADDRESS(21,7))&amp;":"&amp;INDIRECT(ADDRESS(21,6))</f>
        <v>13:4</v>
      </c>
      <c r="G6" s="5" t="s">
        <v>7</v>
      </c>
      <c r="H6" s="4" t="str">
        <f ca="1">INDIRECT(ADDRESS(17,6))&amp;":"&amp;INDIRECT(ADDRESS(17,7))</f>
        <v>12:13</v>
      </c>
      <c r="I6" s="8" t="str">
        <f ca="1">INDIRECT(ADDRESS(24,6))&amp;":"&amp;INDIRECT(ADDRESS(24,7))</f>
        <v>13:11</v>
      </c>
      <c r="J6" s="68">
        <f ca="1">IF(COUNT(F7:I7)=0,"",COUNTIF(F7:I7,"&gt;0")+0.5*COUNTIF(F7:I7,0))</f>
        <v>2</v>
      </c>
      <c r="K6" s="14"/>
      <c r="L6" s="70">
        <v>2</v>
      </c>
    </row>
    <row r="7" spans="1:16" ht="24" customHeight="1">
      <c r="B7" s="64"/>
      <c r="C7" s="65"/>
      <c r="D7" s="66"/>
      <c r="E7" s="67"/>
      <c r="F7" s="20">
        <f ca="1">IF(LEN(INDIRECT(ADDRESS(ROW()-1, COLUMN())))=1,"",INDIRECT(ADDRESS(21,7))-INDIRECT(ADDRESS(21,6)))</f>
        <v>9</v>
      </c>
      <c r="G7" s="12" t="s">
        <v>7</v>
      </c>
      <c r="H7" s="14">
        <f ca="1">IF(LEN(INDIRECT(ADDRESS(ROW()-1, COLUMN())))=1,"",INDIRECT(ADDRESS(17,6))-INDIRECT(ADDRESS(17,7)))</f>
        <v>-1</v>
      </c>
      <c r="I7" s="15">
        <f ca="1">IF(LEN(INDIRECT(ADDRESS(ROW()-1, COLUMN())))=1,"",INDIRECT(ADDRESS(24,6))-INDIRECT(ADDRESS(24,7)))</f>
        <v>2</v>
      </c>
      <c r="J7" s="68"/>
      <c r="K7" s="14">
        <f ca="1">IF(COUNT(F7:I7)=0,"",SUM(F7:I7))</f>
        <v>10</v>
      </c>
      <c r="L7" s="70"/>
    </row>
    <row r="8" spans="1:16" ht="24" customHeight="1">
      <c r="B8" s="63">
        <v>3</v>
      </c>
      <c r="C8" s="65" t="s">
        <v>39</v>
      </c>
      <c r="D8" s="66"/>
      <c r="E8" s="67"/>
      <c r="F8" s="9" t="str">
        <f ca="1">INDIRECT(ADDRESS(25,6))&amp;":"&amp;INDIRECT(ADDRESS(25,7))</f>
        <v>12:9</v>
      </c>
      <c r="G8" s="4" t="str">
        <f ca="1">INDIRECT(ADDRESS(17,7))&amp;":"&amp;INDIRECT(ADDRESS(17,6))</f>
        <v>13:12</v>
      </c>
      <c r="H8" s="5" t="s">
        <v>7</v>
      </c>
      <c r="I8" s="8" t="str">
        <f ca="1">INDIRECT(ADDRESS(20,7))&amp;":"&amp;INDIRECT(ADDRESS(20,6))</f>
        <v>13:8</v>
      </c>
      <c r="J8" s="68">
        <f ca="1">IF(COUNT(F9:I9)=0,"",COUNTIF(F9:I9,"&gt;0")+0.5*COUNTIF(F9:I9,0))</f>
        <v>3</v>
      </c>
      <c r="K8" s="14"/>
      <c r="L8" s="70">
        <v>1</v>
      </c>
    </row>
    <row r="9" spans="1:16" ht="24" customHeight="1">
      <c r="B9" s="64"/>
      <c r="C9" s="65"/>
      <c r="D9" s="66"/>
      <c r="E9" s="67"/>
      <c r="F9" s="20">
        <f ca="1">IF(LEN(INDIRECT(ADDRESS(ROW()-1, COLUMN())))=1,"",INDIRECT(ADDRESS(25,6))-INDIRECT(ADDRESS(25,7)))</f>
        <v>3</v>
      </c>
      <c r="G9" s="14">
        <f ca="1">IF(LEN(INDIRECT(ADDRESS(ROW()-1, COLUMN())))=1,"",INDIRECT(ADDRESS(17,7))-INDIRECT(ADDRESS(17,6)))</f>
        <v>1</v>
      </c>
      <c r="H9" s="12" t="s">
        <v>7</v>
      </c>
      <c r="I9" s="15">
        <f ca="1">IF(LEN(INDIRECT(ADDRESS(ROW()-1, COLUMN())))=1,"",INDIRECT(ADDRESS(20,7))-INDIRECT(ADDRESS(20,6)))</f>
        <v>5</v>
      </c>
      <c r="J9" s="68"/>
      <c r="K9" s="14">
        <f ca="1">IF(COUNT(F9:I9)=0,"",SUM(F9:I9))</f>
        <v>9</v>
      </c>
      <c r="L9" s="70"/>
    </row>
    <row r="10" spans="1:16" ht="24" customHeight="1">
      <c r="B10" s="63">
        <v>4</v>
      </c>
      <c r="C10" s="65" t="s">
        <v>40</v>
      </c>
      <c r="D10" s="66"/>
      <c r="E10" s="67"/>
      <c r="F10" s="9" t="str">
        <f ca="1">INDIRECT(ADDRESS(16,7))&amp;":"&amp;INDIRECT(ADDRESS(16,6))</f>
        <v>4:13</v>
      </c>
      <c r="G10" s="4" t="str">
        <f ca="1">INDIRECT(ADDRESS(24,7))&amp;":"&amp;INDIRECT(ADDRESS(24,6))</f>
        <v>11:13</v>
      </c>
      <c r="H10" s="4" t="str">
        <f ca="1">INDIRECT(ADDRESS(20,6))&amp;":"&amp;INDIRECT(ADDRESS(20,7))</f>
        <v>8:13</v>
      </c>
      <c r="I10" s="10" t="s">
        <v>7</v>
      </c>
      <c r="J10" s="68">
        <f ca="1">IF(COUNT(F11:I11)=0,"",COUNTIF(F11:I11,"&gt;0")+0.5*COUNTIF(F11:I11,0))</f>
        <v>0</v>
      </c>
      <c r="K10" s="14"/>
      <c r="L10" s="70">
        <v>4</v>
      </c>
    </row>
    <row r="11" spans="1:16" ht="24" customHeight="1" thickBot="1">
      <c r="B11" s="84"/>
      <c r="C11" s="85"/>
      <c r="D11" s="86"/>
      <c r="E11" s="87"/>
      <c r="F11" s="17">
        <f ca="1">IF(LEN(INDIRECT(ADDRESS(ROW()-1, COLUMN())))=1,"",INDIRECT(ADDRESS(16,7))-INDIRECT(ADDRESS(16,6)))</f>
        <v>-9</v>
      </c>
      <c r="G11" s="16">
        <f ca="1">IF(LEN(INDIRECT(ADDRESS(ROW()-1, COLUMN())))=1,"",INDIRECT(ADDRESS(24,7))-INDIRECT(ADDRESS(24,6)))</f>
        <v>-2</v>
      </c>
      <c r="H11" s="16">
        <f ca="1">IF(LEN(INDIRECT(ADDRESS(ROW()-1, COLUMN())))=1,"",INDIRECT(ADDRESS(20,6))-INDIRECT(ADDRESS(20,7)))</f>
        <v>-5</v>
      </c>
      <c r="I11" s="13" t="s">
        <v>7</v>
      </c>
      <c r="J11" s="88"/>
      <c r="K11" s="16">
        <f ca="1">IF(COUNT(F11:I11)=0,"",SUM(F11:I11))</f>
        <v>-16</v>
      </c>
      <c r="L11" s="89"/>
    </row>
    <row r="15" spans="1:16" s="36" customFormat="1" ht="30" customHeight="1" thickBot="1">
      <c r="A15" s="35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0"/>
    </row>
    <row r="16" spans="1:16" s="36" customFormat="1" ht="30" customHeight="1" thickBot="1">
      <c r="A16" s="35"/>
      <c r="B16" s="41">
        <v>1</v>
      </c>
      <c r="C16" s="80" t="str">
        <f ca="1">IF(ISBLANK(INDIRECT(ADDRESS(B16*2+2,3))),"",INDIRECT(ADDRESS(B16*2+2,3)))</f>
        <v>Помазан Г., Шустваль Е., Татьянц</v>
      </c>
      <c r="D16" s="80"/>
      <c r="E16" s="81"/>
      <c r="F16" s="37">
        <v>13</v>
      </c>
      <c r="G16" s="38">
        <v>4</v>
      </c>
      <c r="H16" s="82" t="str">
        <f ca="1">IF(ISBLANK(INDIRECT(ADDRESS(K16*2+2,3))),"",INDIRECT(ADDRESS(K16*2+2,3)))</f>
        <v>Зеленина, Погорелова, Валибуз И.</v>
      </c>
      <c r="I16" s="80"/>
      <c r="J16" s="80"/>
      <c r="K16" s="41">
        <v>4</v>
      </c>
      <c r="L16" s="39" t="s">
        <v>23</v>
      </c>
      <c r="M16" s="42"/>
    </row>
    <row r="17" spans="1:13" s="36" customFormat="1" ht="30" customHeight="1" thickBot="1">
      <c r="A17" s="35"/>
      <c r="B17" s="41">
        <v>2</v>
      </c>
      <c r="C17" s="80" t="str">
        <f ca="1">IF(ISBLANK(INDIRECT(ADDRESS(B17*2+2,3))),"",INDIRECT(ADDRESS(B17*2+2,3)))</f>
        <v>Изместьев, Чугунов, Потапова</v>
      </c>
      <c r="D17" s="80"/>
      <c r="E17" s="81"/>
      <c r="F17" s="37">
        <v>12</v>
      </c>
      <c r="G17" s="38">
        <v>13</v>
      </c>
      <c r="H17" s="82" t="str">
        <f ca="1">IF(ISBLANK(INDIRECT(ADDRESS(K17*2+2,3))),"",INDIRECT(ADDRESS(K17*2+2,3)))</f>
        <v>Деревянных, Кочетова, Пиманов</v>
      </c>
      <c r="I17" s="80"/>
      <c r="J17" s="80"/>
      <c r="K17" s="41">
        <v>3</v>
      </c>
      <c r="L17" s="39" t="s">
        <v>24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2"/>
    </row>
    <row r="20" spans="1:13" s="36" customFormat="1" ht="30" customHeight="1" thickBot="1">
      <c r="A20" s="35"/>
      <c r="B20" s="41">
        <v>4</v>
      </c>
      <c r="C20" s="80" t="str">
        <f ca="1">IF(ISBLANK(INDIRECT(ADDRESS(B20*2+2,3))),"",INDIRECT(ADDRESS(B20*2+2,3)))</f>
        <v>Зеленина, Погорелова, Валибуз И.</v>
      </c>
      <c r="D20" s="80"/>
      <c r="E20" s="81"/>
      <c r="F20" s="37">
        <v>8</v>
      </c>
      <c r="G20" s="38">
        <v>13</v>
      </c>
      <c r="H20" s="82" t="str">
        <f ca="1">IF(ISBLANK(INDIRECT(ADDRESS(K20*2+2,3))),"",INDIRECT(ADDRESS(K20*2+2,3)))</f>
        <v>Деревянных, Кочетова, Пиманов</v>
      </c>
      <c r="I20" s="80"/>
      <c r="J20" s="80"/>
      <c r="K20" s="41">
        <v>3</v>
      </c>
      <c r="L20" s="39" t="s">
        <v>25</v>
      </c>
      <c r="M20" s="42"/>
    </row>
    <row r="21" spans="1:13" s="36" customFormat="1" ht="30" customHeight="1" thickBot="1">
      <c r="A21" s="35"/>
      <c r="B21" s="41">
        <v>1</v>
      </c>
      <c r="C21" s="80" t="str">
        <f ca="1">IF(ISBLANK(INDIRECT(ADDRESS(B21*2+2,3))),"",INDIRECT(ADDRESS(B21*2+2,3)))</f>
        <v>Помазан Г., Шустваль Е., Татьянц</v>
      </c>
      <c r="D21" s="80"/>
      <c r="E21" s="81"/>
      <c r="F21" s="37">
        <v>4</v>
      </c>
      <c r="G21" s="38">
        <v>13</v>
      </c>
      <c r="H21" s="82" t="str">
        <f ca="1">IF(ISBLANK(INDIRECT(ADDRESS(K21*2+2,3))),"",INDIRECT(ADDRESS(K21*2+2,3)))</f>
        <v>Изместьев, Чугунов, Потапова</v>
      </c>
      <c r="I21" s="80"/>
      <c r="J21" s="80"/>
      <c r="K21" s="41">
        <v>2</v>
      </c>
      <c r="L21" s="39" t="s">
        <v>26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2"/>
    </row>
    <row r="24" spans="1:13" s="36" customFormat="1" ht="30" customHeight="1" thickBot="1">
      <c r="A24" s="35"/>
      <c r="B24" s="41">
        <v>2</v>
      </c>
      <c r="C24" s="80" t="str">
        <f ca="1">IF(ISBLANK(INDIRECT(ADDRESS(B24*2+2,3))),"",INDIRECT(ADDRESS(B24*2+2,3)))</f>
        <v>Изместьев, Чугунов, Потапова</v>
      </c>
      <c r="D24" s="80"/>
      <c r="E24" s="81"/>
      <c r="F24" s="37">
        <v>13</v>
      </c>
      <c r="G24" s="38">
        <v>11</v>
      </c>
      <c r="H24" s="82" t="str">
        <f ca="1">IF(ISBLANK(INDIRECT(ADDRESS(K24*2+2,3))),"",INDIRECT(ADDRESS(K24*2+2,3)))</f>
        <v>Зеленина, Погорелова, Валибуз И.</v>
      </c>
      <c r="I24" s="80"/>
      <c r="J24" s="80"/>
      <c r="K24" s="41">
        <v>4</v>
      </c>
      <c r="L24" s="39" t="s">
        <v>27</v>
      </c>
      <c r="M24" s="42"/>
    </row>
    <row r="25" spans="1:13" s="36" customFormat="1" ht="30" customHeight="1" thickBot="1">
      <c r="A25" s="35"/>
      <c r="B25" s="41">
        <v>3</v>
      </c>
      <c r="C25" s="80" t="str">
        <f ca="1">IF(ISBLANK(INDIRECT(ADDRESS(B25*2+2,3))),"",INDIRECT(ADDRESS(B25*2+2,3)))</f>
        <v>Деревянных, Кочетова, Пиманов</v>
      </c>
      <c r="D25" s="80"/>
      <c r="E25" s="81"/>
      <c r="F25" s="37">
        <v>12</v>
      </c>
      <c r="G25" s="38">
        <v>9</v>
      </c>
      <c r="H25" s="82" t="str">
        <f ca="1">IF(ISBLANK(INDIRECT(ADDRESS(K25*2+2,3))),"",INDIRECT(ADDRESS(K25*2+2,3)))</f>
        <v>Помазан Г., Шустваль Е., Татьянц</v>
      </c>
      <c r="I25" s="80"/>
      <c r="J25" s="80"/>
      <c r="K25" s="41">
        <v>1</v>
      </c>
      <c r="L25" s="39" t="s">
        <v>28</v>
      </c>
      <c r="M25" s="42"/>
    </row>
    <row r="28" spans="1:13" ht="21">
      <c r="B28" s="54" t="s">
        <v>21</v>
      </c>
      <c r="C28" s="54"/>
      <c r="D28" s="54"/>
      <c r="E28" s="24"/>
      <c r="F28" s="24"/>
      <c r="G28" s="24"/>
      <c r="H28" s="24"/>
      <c r="I28" s="24"/>
    </row>
    <row r="29" spans="1:13" ht="21">
      <c r="B29" s="54"/>
      <c r="C29" s="54"/>
      <c r="D29" s="54"/>
      <c r="E29" s="24"/>
      <c r="F29" s="24"/>
      <c r="G29" s="24"/>
      <c r="H29" s="24"/>
      <c r="I29" s="24"/>
    </row>
    <row r="30" spans="1:13" ht="21">
      <c r="B30" s="54"/>
      <c r="C30" s="54"/>
      <c r="D30" s="54"/>
      <c r="E30" s="24"/>
      <c r="F30" s="24"/>
      <c r="G30" s="24"/>
      <c r="H30" s="24"/>
      <c r="I30" s="24"/>
    </row>
    <row r="31" spans="1:13" ht="21">
      <c r="B31" s="54" t="s">
        <v>31</v>
      </c>
      <c r="C31" s="54"/>
      <c r="D31" s="54"/>
      <c r="E31" s="24"/>
      <c r="F31" s="24"/>
      <c r="G31" s="24"/>
      <c r="H31" s="24"/>
      <c r="I31" s="24"/>
    </row>
  </sheetData>
  <sheetCalcPr fullCalcOnLoad="1"/>
  <mergeCells count="33">
    <mergeCell ref="B1:L1"/>
    <mergeCell ref="L6:L7"/>
    <mergeCell ref="C3:E3"/>
    <mergeCell ref="B4:B5"/>
    <mergeCell ref="C4:E5"/>
    <mergeCell ref="J4:J5"/>
    <mergeCell ref="L4:L5"/>
    <mergeCell ref="C16:E16"/>
    <mergeCell ref="H16:J16"/>
    <mergeCell ref="C17:E17"/>
    <mergeCell ref="H17:J17"/>
    <mergeCell ref="B6:B7"/>
    <mergeCell ref="C6:E7"/>
    <mergeCell ref="J6:J7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workbookViewId="0">
      <selection activeCell="L12" sqref="L12"/>
    </sheetView>
  </sheetViews>
  <sheetFormatPr defaultRowHeight="15"/>
  <cols>
    <col min="1" max="1" width="4" style="25" customWidth="1"/>
    <col min="2" max="3" width="10.28515625" customWidth="1"/>
    <col min="4" max="4" width="14.5703125" customWidth="1"/>
    <col min="5" max="5" width="21.85546875" customWidth="1"/>
    <col min="6" max="9" width="10.28515625" customWidth="1"/>
    <col min="10" max="10" width="26" customWidth="1"/>
    <col min="11" max="12" width="10.28515625" customWidth="1"/>
    <col min="13" max="13" width="10.28515625" style="33" customWidth="1"/>
    <col min="14" max="15" width="10.28515625" customWidth="1"/>
  </cols>
  <sheetData>
    <row r="1" spans="1:16" ht="40.5" customHeight="1">
      <c r="B1" s="69" t="s">
        <v>42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43"/>
      <c r="N1" s="43"/>
      <c r="O1" s="43"/>
      <c r="P1" s="43"/>
    </row>
    <row r="2" spans="1:16" ht="15.75" thickBot="1"/>
    <row r="3" spans="1:16" ht="30" customHeight="1" thickBot="1">
      <c r="B3" s="22"/>
      <c r="C3" s="71" t="s">
        <v>0</v>
      </c>
      <c r="D3" s="72"/>
      <c r="E3" s="73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6" ht="24" customHeight="1">
      <c r="B4" s="74">
        <v>1</v>
      </c>
      <c r="C4" s="75" t="s">
        <v>43</v>
      </c>
      <c r="D4" s="76"/>
      <c r="E4" s="77"/>
      <c r="F4" s="7" t="s">
        <v>7</v>
      </c>
      <c r="G4" s="3" t="str">
        <f ca="1">INDIRECT(ADDRESS(21,6))&amp;":"&amp;INDIRECT(ADDRESS(21,7))</f>
        <v>13:8</v>
      </c>
      <c r="H4" s="3" t="str">
        <f ca="1">INDIRECT(ADDRESS(25,7))&amp;":"&amp;INDIRECT(ADDRESS(25,6))</f>
        <v>13:3</v>
      </c>
      <c r="I4" s="18" t="str">
        <f ca="1">INDIRECT(ADDRESS(16,6))&amp;":"&amp;INDIRECT(ADDRESS(16,7))</f>
        <v>11:10</v>
      </c>
      <c r="J4" s="78">
        <f ca="1">IF(COUNT(F5:I5)=0,"",COUNTIF(F5:I5,"&gt;0")+0.5*COUNTIF(F5:I5,0))</f>
        <v>3</v>
      </c>
      <c r="K4" s="21"/>
      <c r="L4" s="79">
        <v>1</v>
      </c>
    </row>
    <row r="5" spans="1:16" ht="24" customHeight="1">
      <c r="B5" s="64"/>
      <c r="C5" s="65"/>
      <c r="D5" s="66"/>
      <c r="E5" s="67"/>
      <c r="F5" s="11" t="s">
        <v>7</v>
      </c>
      <c r="G5" s="14">
        <f ca="1">IF(LEN(INDIRECT(ADDRESS(ROW()-1, COLUMN())))=1,"",INDIRECT(ADDRESS(21,6))-INDIRECT(ADDRESS(21,7)))</f>
        <v>5</v>
      </c>
      <c r="H5" s="14">
        <f ca="1">IF(LEN(INDIRECT(ADDRESS(ROW()-1, COLUMN())))=1,"",INDIRECT(ADDRESS(25,7))-INDIRECT(ADDRESS(25,6)))</f>
        <v>10</v>
      </c>
      <c r="I5" s="15">
        <f ca="1">IF(LEN(INDIRECT(ADDRESS(ROW()-1, COLUMN())))=1,"",INDIRECT(ADDRESS(16,6))-INDIRECT(ADDRESS(16,7)))</f>
        <v>1</v>
      </c>
      <c r="J5" s="68"/>
      <c r="K5" s="14">
        <f ca="1">IF(COUNT(F5:I5)=0,"",SUM(F5:I5))</f>
        <v>16</v>
      </c>
      <c r="L5" s="70"/>
    </row>
    <row r="6" spans="1:16" ht="24" customHeight="1">
      <c r="B6" s="63">
        <v>2</v>
      </c>
      <c r="C6" s="65" t="s">
        <v>44</v>
      </c>
      <c r="D6" s="66"/>
      <c r="E6" s="67"/>
      <c r="F6" s="9" t="str">
        <f ca="1">INDIRECT(ADDRESS(21,7))&amp;":"&amp;INDIRECT(ADDRESS(21,6))</f>
        <v>8:13</v>
      </c>
      <c r="G6" s="5" t="s">
        <v>7</v>
      </c>
      <c r="H6" s="4" t="str">
        <f ca="1">INDIRECT(ADDRESS(17,6))&amp;":"&amp;INDIRECT(ADDRESS(17,7))</f>
        <v>13:0</v>
      </c>
      <c r="I6" s="8" t="str">
        <f ca="1">INDIRECT(ADDRESS(24,6))&amp;":"&amp;INDIRECT(ADDRESS(24,7))</f>
        <v>13:2</v>
      </c>
      <c r="J6" s="68">
        <f ca="1">IF(COUNT(F7:I7)=0,"",COUNTIF(F7:I7,"&gt;0")+0.5*COUNTIF(F7:I7,0))</f>
        <v>2</v>
      </c>
      <c r="K6" s="14"/>
      <c r="L6" s="70">
        <v>2</v>
      </c>
    </row>
    <row r="7" spans="1:16" ht="24" customHeight="1">
      <c r="B7" s="64"/>
      <c r="C7" s="65"/>
      <c r="D7" s="66"/>
      <c r="E7" s="67"/>
      <c r="F7" s="20">
        <f ca="1">IF(LEN(INDIRECT(ADDRESS(ROW()-1, COLUMN())))=1,"",INDIRECT(ADDRESS(21,7))-INDIRECT(ADDRESS(21,6)))</f>
        <v>-5</v>
      </c>
      <c r="G7" s="12" t="s">
        <v>7</v>
      </c>
      <c r="H7" s="14">
        <f ca="1">IF(LEN(INDIRECT(ADDRESS(ROW()-1, COLUMN())))=1,"",INDIRECT(ADDRESS(17,6))-INDIRECT(ADDRESS(17,7)))</f>
        <v>13</v>
      </c>
      <c r="I7" s="15">
        <f ca="1">IF(LEN(INDIRECT(ADDRESS(ROW()-1, COLUMN())))=1,"",INDIRECT(ADDRESS(24,6))-INDIRECT(ADDRESS(24,7)))</f>
        <v>11</v>
      </c>
      <c r="J7" s="68"/>
      <c r="K7" s="14">
        <f ca="1">IF(COUNT(F7:I7)=0,"",SUM(F7:I7))</f>
        <v>19</v>
      </c>
      <c r="L7" s="70"/>
    </row>
    <row r="8" spans="1:16" ht="24" customHeight="1">
      <c r="B8" s="63">
        <v>3</v>
      </c>
      <c r="C8" s="65" t="s">
        <v>45</v>
      </c>
      <c r="D8" s="66"/>
      <c r="E8" s="67"/>
      <c r="F8" s="9" t="str">
        <f ca="1">INDIRECT(ADDRESS(25,6))&amp;":"&amp;INDIRECT(ADDRESS(25,7))</f>
        <v>3:13</v>
      </c>
      <c r="G8" s="4" t="str">
        <f ca="1">INDIRECT(ADDRESS(17,7))&amp;":"&amp;INDIRECT(ADDRESS(17,6))</f>
        <v>0:13</v>
      </c>
      <c r="H8" s="5" t="s">
        <v>7</v>
      </c>
      <c r="I8" s="8" t="str">
        <f ca="1">INDIRECT(ADDRESS(20,7))&amp;":"&amp;INDIRECT(ADDRESS(20,6))</f>
        <v>13:10</v>
      </c>
      <c r="J8" s="68">
        <f ca="1">IF(COUNT(F9:I9)=0,"",COUNTIF(F9:I9,"&gt;0")+0.5*COUNTIF(F9:I9,0))</f>
        <v>1</v>
      </c>
      <c r="K8" s="14"/>
      <c r="L8" s="70">
        <v>3</v>
      </c>
    </row>
    <row r="9" spans="1:16" ht="24" customHeight="1">
      <c r="B9" s="64"/>
      <c r="C9" s="65"/>
      <c r="D9" s="66"/>
      <c r="E9" s="67"/>
      <c r="F9" s="20">
        <f ca="1">IF(LEN(INDIRECT(ADDRESS(ROW()-1, COLUMN())))=1,"",INDIRECT(ADDRESS(25,6))-INDIRECT(ADDRESS(25,7)))</f>
        <v>-10</v>
      </c>
      <c r="G9" s="14">
        <f ca="1">IF(LEN(INDIRECT(ADDRESS(ROW()-1, COLUMN())))=1,"",INDIRECT(ADDRESS(17,7))-INDIRECT(ADDRESS(17,6)))</f>
        <v>-13</v>
      </c>
      <c r="H9" s="12" t="s">
        <v>7</v>
      </c>
      <c r="I9" s="15">
        <f ca="1">IF(LEN(INDIRECT(ADDRESS(ROW()-1, COLUMN())))=1,"",INDIRECT(ADDRESS(20,7))-INDIRECT(ADDRESS(20,6)))</f>
        <v>3</v>
      </c>
      <c r="J9" s="68"/>
      <c r="K9" s="14">
        <f ca="1">IF(COUNT(F9:I9)=0,"",SUM(F9:I9))</f>
        <v>-20</v>
      </c>
      <c r="L9" s="70"/>
    </row>
    <row r="10" spans="1:16" ht="24" customHeight="1">
      <c r="B10" s="63">
        <v>4</v>
      </c>
      <c r="C10" s="65" t="s">
        <v>46</v>
      </c>
      <c r="D10" s="66"/>
      <c r="E10" s="67"/>
      <c r="F10" s="9" t="str">
        <f ca="1">INDIRECT(ADDRESS(16,7))&amp;":"&amp;INDIRECT(ADDRESS(16,6))</f>
        <v>10:11</v>
      </c>
      <c r="G10" s="4" t="str">
        <f ca="1">INDIRECT(ADDRESS(24,7))&amp;":"&amp;INDIRECT(ADDRESS(24,6))</f>
        <v>2:13</v>
      </c>
      <c r="H10" s="4" t="str">
        <f ca="1">INDIRECT(ADDRESS(20,6))&amp;":"&amp;INDIRECT(ADDRESS(20,7))</f>
        <v>10:13</v>
      </c>
      <c r="I10" s="10" t="s">
        <v>7</v>
      </c>
      <c r="J10" s="68">
        <f ca="1">IF(COUNT(F11:I11)=0,"",COUNTIF(F11:I11,"&gt;0")+0.5*COUNTIF(F11:I11,0))</f>
        <v>0</v>
      </c>
      <c r="K10" s="14"/>
      <c r="L10" s="70">
        <v>4</v>
      </c>
    </row>
    <row r="11" spans="1:16" ht="24" customHeight="1" thickBot="1">
      <c r="B11" s="84"/>
      <c r="C11" s="85"/>
      <c r="D11" s="86"/>
      <c r="E11" s="87"/>
      <c r="F11" s="17">
        <f ca="1">IF(LEN(INDIRECT(ADDRESS(ROW()-1, COLUMN())))=1,"",INDIRECT(ADDRESS(16,7))-INDIRECT(ADDRESS(16,6)))</f>
        <v>-1</v>
      </c>
      <c r="G11" s="16">
        <f ca="1">IF(LEN(INDIRECT(ADDRESS(ROW()-1, COLUMN())))=1,"",INDIRECT(ADDRESS(24,7))-INDIRECT(ADDRESS(24,6)))</f>
        <v>-11</v>
      </c>
      <c r="H11" s="16">
        <f ca="1">IF(LEN(INDIRECT(ADDRESS(ROW()-1, COLUMN())))=1,"",INDIRECT(ADDRESS(20,6))-INDIRECT(ADDRESS(20,7)))</f>
        <v>-3</v>
      </c>
      <c r="I11" s="13" t="s">
        <v>7</v>
      </c>
      <c r="J11" s="88"/>
      <c r="K11" s="16">
        <f ca="1">IF(COUNT(F11:I11)=0,"",SUM(F11:I11))</f>
        <v>-15</v>
      </c>
      <c r="L11" s="89"/>
    </row>
    <row r="15" spans="1:16" s="36" customFormat="1" ht="30" customHeight="1" thickBot="1">
      <c r="A15" s="35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0"/>
    </row>
    <row r="16" spans="1:16" s="36" customFormat="1" ht="30" customHeight="1" thickBot="1">
      <c r="A16" s="35"/>
      <c r="B16" s="41">
        <v>1</v>
      </c>
      <c r="C16" s="80" t="str">
        <f ca="1">IF(ISBLANK(INDIRECT(ADDRESS(B16*2+2,3))),"",INDIRECT(ADDRESS(B16*2+2,3)))</f>
        <v>Капран-Индаяти, Климанский, Аваков</v>
      </c>
      <c r="D16" s="80"/>
      <c r="E16" s="81"/>
      <c r="F16" s="37">
        <v>11</v>
      </c>
      <c r="G16" s="38">
        <v>10</v>
      </c>
      <c r="H16" s="82" t="str">
        <f ca="1">IF(ISBLANK(INDIRECT(ADDRESS(K16*2+2,3))),"",INDIRECT(ADDRESS(K16*2+2,3)))</f>
        <v>Зеленин, Фёдорова Л., Савельева</v>
      </c>
      <c r="I16" s="80"/>
      <c r="J16" s="80"/>
      <c r="K16" s="41">
        <v>4</v>
      </c>
      <c r="L16" s="39" t="s">
        <v>23</v>
      </c>
      <c r="M16" s="42"/>
    </row>
    <row r="17" spans="1:13" s="36" customFormat="1" ht="30" customHeight="1" thickBot="1">
      <c r="A17" s="35"/>
      <c r="B17" s="41">
        <v>2</v>
      </c>
      <c r="C17" s="80" t="str">
        <f ca="1">IF(ISBLANK(INDIRECT(ADDRESS(B17*2+2,3))),"",INDIRECT(ADDRESS(B17*2+2,3)))</f>
        <v>Фёдорова А., Корсакова, Завьялов</v>
      </c>
      <c r="D17" s="80"/>
      <c r="E17" s="81"/>
      <c r="F17" s="37">
        <v>13</v>
      </c>
      <c r="G17" s="38">
        <v>0</v>
      </c>
      <c r="H17" s="82" t="str">
        <f ca="1">IF(ISBLANK(INDIRECT(ADDRESS(K17*2+2,3))),"",INDIRECT(ADDRESS(K17*2+2,3)))</f>
        <v>Мутовина, Уразметова, Грейцер</v>
      </c>
      <c r="I17" s="80"/>
      <c r="J17" s="80"/>
      <c r="K17" s="41">
        <v>3</v>
      </c>
      <c r="L17" s="39" t="s">
        <v>24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2"/>
    </row>
    <row r="20" spans="1:13" s="36" customFormat="1" ht="30" customHeight="1" thickBot="1">
      <c r="A20" s="35"/>
      <c r="B20" s="41">
        <v>4</v>
      </c>
      <c r="C20" s="80" t="str">
        <f ca="1">IF(ISBLANK(INDIRECT(ADDRESS(B20*2+2,3))),"",INDIRECT(ADDRESS(B20*2+2,3)))</f>
        <v>Зеленин, Фёдорова Л., Савельева</v>
      </c>
      <c r="D20" s="80"/>
      <c r="E20" s="81"/>
      <c r="F20" s="37">
        <v>10</v>
      </c>
      <c r="G20" s="38">
        <v>13</v>
      </c>
      <c r="H20" s="82" t="str">
        <f ca="1">IF(ISBLANK(INDIRECT(ADDRESS(K20*2+2,3))),"",INDIRECT(ADDRESS(K20*2+2,3)))</f>
        <v>Мутовина, Уразметова, Грейцер</v>
      </c>
      <c r="I20" s="80"/>
      <c r="J20" s="80"/>
      <c r="K20" s="41">
        <v>3</v>
      </c>
      <c r="L20" s="39" t="s">
        <v>25</v>
      </c>
      <c r="M20" s="42"/>
    </row>
    <row r="21" spans="1:13" s="36" customFormat="1" ht="30" customHeight="1" thickBot="1">
      <c r="A21" s="35"/>
      <c r="B21" s="41">
        <v>1</v>
      </c>
      <c r="C21" s="80" t="str">
        <f ca="1">IF(ISBLANK(INDIRECT(ADDRESS(B21*2+2,3))),"",INDIRECT(ADDRESS(B21*2+2,3)))</f>
        <v>Капран-Индаяти, Климанский, Аваков</v>
      </c>
      <c r="D21" s="80"/>
      <c r="E21" s="81"/>
      <c r="F21" s="37">
        <v>13</v>
      </c>
      <c r="G21" s="38">
        <v>8</v>
      </c>
      <c r="H21" s="82" t="str">
        <f ca="1">IF(ISBLANK(INDIRECT(ADDRESS(K21*2+2,3))),"",INDIRECT(ADDRESS(K21*2+2,3)))</f>
        <v>Фёдорова А., Корсакова, Завьялов</v>
      </c>
      <c r="I21" s="80"/>
      <c r="J21" s="80"/>
      <c r="K21" s="41">
        <v>2</v>
      </c>
      <c r="L21" s="39" t="s">
        <v>26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2"/>
    </row>
    <row r="24" spans="1:13" s="36" customFormat="1" ht="30" customHeight="1" thickBot="1">
      <c r="A24" s="35"/>
      <c r="B24" s="41">
        <v>2</v>
      </c>
      <c r="C24" s="80" t="str">
        <f ca="1">IF(ISBLANK(INDIRECT(ADDRESS(B24*2+2,3))),"",INDIRECT(ADDRESS(B24*2+2,3)))</f>
        <v>Фёдорова А., Корсакова, Завьялов</v>
      </c>
      <c r="D24" s="80"/>
      <c r="E24" s="81"/>
      <c r="F24" s="37">
        <v>13</v>
      </c>
      <c r="G24" s="38">
        <v>2</v>
      </c>
      <c r="H24" s="82" t="str">
        <f ca="1">IF(ISBLANK(INDIRECT(ADDRESS(K24*2+2,3))),"",INDIRECT(ADDRESS(K24*2+2,3)))</f>
        <v>Зеленин, Фёдорова Л., Савельева</v>
      </c>
      <c r="I24" s="80"/>
      <c r="J24" s="80"/>
      <c r="K24" s="41">
        <v>4</v>
      </c>
      <c r="L24" s="39" t="s">
        <v>27</v>
      </c>
      <c r="M24" s="42"/>
    </row>
    <row r="25" spans="1:13" s="36" customFormat="1" ht="30" customHeight="1" thickBot="1">
      <c r="A25" s="35"/>
      <c r="B25" s="41">
        <v>3</v>
      </c>
      <c r="C25" s="80" t="str">
        <f ca="1">IF(ISBLANK(INDIRECT(ADDRESS(B25*2+2,3))),"",INDIRECT(ADDRESS(B25*2+2,3)))</f>
        <v>Мутовина, Уразметова, Грейцер</v>
      </c>
      <c r="D25" s="80"/>
      <c r="E25" s="81"/>
      <c r="F25" s="37">
        <v>3</v>
      </c>
      <c r="G25" s="38">
        <v>13</v>
      </c>
      <c r="H25" s="82" t="str">
        <f ca="1">IF(ISBLANK(INDIRECT(ADDRESS(K25*2+2,3))),"",INDIRECT(ADDRESS(K25*2+2,3)))</f>
        <v>Капран-Индаяти, Климанский, Аваков</v>
      </c>
      <c r="I25" s="80"/>
      <c r="J25" s="80"/>
      <c r="K25" s="41">
        <v>1</v>
      </c>
      <c r="L25" s="39" t="s">
        <v>28</v>
      </c>
      <c r="M25" s="42"/>
    </row>
    <row r="28" spans="1:13" ht="21">
      <c r="B28" s="54" t="s">
        <v>21</v>
      </c>
      <c r="C28" s="54"/>
      <c r="D28" s="54"/>
      <c r="E28" s="24"/>
      <c r="F28" s="24"/>
      <c r="G28" s="24"/>
      <c r="H28" s="24"/>
      <c r="I28" s="24"/>
    </row>
    <row r="29" spans="1:13" ht="21">
      <c r="B29" s="54"/>
      <c r="C29" s="54"/>
      <c r="D29" s="54"/>
      <c r="E29" s="24"/>
      <c r="F29" s="24"/>
      <c r="G29" s="24"/>
      <c r="H29" s="24"/>
      <c r="I29" s="24"/>
    </row>
    <row r="30" spans="1:13" ht="21">
      <c r="B30" s="54"/>
      <c r="C30" s="54"/>
      <c r="D30" s="54"/>
      <c r="E30" s="24"/>
      <c r="F30" s="24"/>
      <c r="G30" s="24"/>
      <c r="H30" s="24"/>
      <c r="I30" s="24"/>
    </row>
    <row r="31" spans="1:13" ht="21">
      <c r="B31" s="54" t="s">
        <v>31</v>
      </c>
      <c r="C31" s="54"/>
      <c r="D31" s="54"/>
      <c r="E31" s="24"/>
      <c r="F31" s="24"/>
      <c r="G31" s="24"/>
      <c r="H31" s="24"/>
      <c r="I31" s="24"/>
    </row>
  </sheetData>
  <sheetCalcPr fullCalcOnLoad="1"/>
  <mergeCells count="33">
    <mergeCell ref="B23:K23"/>
    <mergeCell ref="C24:E24"/>
    <mergeCell ref="H24:J24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C16:E16"/>
    <mergeCell ref="H16:J16"/>
    <mergeCell ref="C17:E17"/>
    <mergeCell ref="H17:J17"/>
    <mergeCell ref="B19:K19"/>
    <mergeCell ref="L8:L9"/>
    <mergeCell ref="B10:B11"/>
    <mergeCell ref="C10:E11"/>
    <mergeCell ref="J10:J11"/>
    <mergeCell ref="L10:L11"/>
    <mergeCell ref="B6:B7"/>
    <mergeCell ref="C6:E7"/>
    <mergeCell ref="J6:J7"/>
    <mergeCell ref="B1:L1"/>
    <mergeCell ref="L6:L7"/>
    <mergeCell ref="C3:E3"/>
    <mergeCell ref="B4:B5"/>
    <mergeCell ref="C4:E5"/>
    <mergeCell ref="J4:J5"/>
    <mergeCell ref="L4:L5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opLeftCell="A7" workbookViewId="0">
      <selection activeCell="L10" sqref="L10:L11"/>
    </sheetView>
  </sheetViews>
  <sheetFormatPr defaultRowHeight="15"/>
  <cols>
    <col min="1" max="1" width="4" style="25" customWidth="1"/>
    <col min="2" max="3" width="10.28515625" customWidth="1"/>
    <col min="4" max="4" width="14.5703125" customWidth="1"/>
    <col min="5" max="5" width="21.85546875" customWidth="1"/>
    <col min="6" max="9" width="10.28515625" customWidth="1"/>
    <col min="10" max="10" width="26" customWidth="1"/>
    <col min="11" max="12" width="10.28515625" customWidth="1"/>
    <col min="13" max="13" width="10.28515625" style="33" customWidth="1"/>
    <col min="14" max="15" width="10.28515625" customWidth="1"/>
  </cols>
  <sheetData>
    <row r="1" spans="1:16" ht="40.5" customHeight="1">
      <c r="B1" s="69" t="s">
        <v>47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43"/>
      <c r="N1" s="43"/>
      <c r="O1" s="43"/>
      <c r="P1" s="43"/>
    </row>
    <row r="2" spans="1:16" ht="15.75" thickBot="1"/>
    <row r="3" spans="1:16" ht="30" customHeight="1" thickBot="1">
      <c r="B3" s="22"/>
      <c r="C3" s="71" t="s">
        <v>0</v>
      </c>
      <c r="D3" s="72"/>
      <c r="E3" s="73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6" ht="24" customHeight="1">
      <c r="B4" s="74">
        <v>1</v>
      </c>
      <c r="C4" s="75" t="s">
        <v>48</v>
      </c>
      <c r="D4" s="76"/>
      <c r="E4" s="77"/>
      <c r="F4" s="7" t="s">
        <v>7</v>
      </c>
      <c r="G4" s="3" t="str">
        <f ca="1">INDIRECT(ADDRESS(21,6))&amp;":"&amp;INDIRECT(ADDRESS(21,7))</f>
        <v>6:12</v>
      </c>
      <c r="H4" s="3" t="str">
        <f ca="1">INDIRECT(ADDRESS(25,7))&amp;":"&amp;INDIRECT(ADDRESS(25,6))</f>
        <v>6:8</v>
      </c>
      <c r="I4" s="18" t="str">
        <f ca="1">INDIRECT(ADDRESS(16,6))&amp;":"&amp;INDIRECT(ADDRESS(16,7))</f>
        <v>13:3</v>
      </c>
      <c r="J4" s="78">
        <f ca="1">IF(COUNT(F5:I5)=0,"",COUNTIF(F5:I5,"&gt;0")+0.5*COUNTIF(F5:I5,0))</f>
        <v>1</v>
      </c>
      <c r="K4" s="21"/>
      <c r="L4" s="79">
        <v>3</v>
      </c>
    </row>
    <row r="5" spans="1:16" ht="24" customHeight="1">
      <c r="B5" s="64"/>
      <c r="C5" s="65"/>
      <c r="D5" s="66"/>
      <c r="E5" s="67"/>
      <c r="F5" s="11" t="s">
        <v>7</v>
      </c>
      <c r="G5" s="14">
        <f ca="1">IF(LEN(INDIRECT(ADDRESS(ROW()-1, COLUMN())))=1,"",INDIRECT(ADDRESS(21,6))-INDIRECT(ADDRESS(21,7)))</f>
        <v>-6</v>
      </c>
      <c r="H5" s="14">
        <f ca="1">IF(LEN(INDIRECT(ADDRESS(ROW()-1, COLUMN())))=1,"",INDIRECT(ADDRESS(25,7))-INDIRECT(ADDRESS(25,6)))</f>
        <v>-2</v>
      </c>
      <c r="I5" s="15">
        <f ca="1">IF(LEN(INDIRECT(ADDRESS(ROW()-1, COLUMN())))=1,"",INDIRECT(ADDRESS(16,6))-INDIRECT(ADDRESS(16,7)))</f>
        <v>10</v>
      </c>
      <c r="J5" s="68"/>
      <c r="K5" s="14">
        <f ca="1">IF(COUNT(F5:I5)=0,"",SUM(F5:I5))</f>
        <v>2</v>
      </c>
      <c r="L5" s="70"/>
    </row>
    <row r="6" spans="1:16" ht="24" customHeight="1">
      <c r="B6" s="63">
        <v>2</v>
      </c>
      <c r="C6" s="65" t="s">
        <v>49</v>
      </c>
      <c r="D6" s="66"/>
      <c r="E6" s="67"/>
      <c r="F6" s="9" t="str">
        <f ca="1">INDIRECT(ADDRESS(21,7))&amp;":"&amp;INDIRECT(ADDRESS(21,6))</f>
        <v>12:6</v>
      </c>
      <c r="G6" s="5" t="s">
        <v>7</v>
      </c>
      <c r="H6" s="4" t="str">
        <f ca="1">INDIRECT(ADDRESS(17,6))&amp;":"&amp;INDIRECT(ADDRESS(17,7))</f>
        <v>7:4</v>
      </c>
      <c r="I6" s="8" t="str">
        <f ca="1">INDIRECT(ADDRESS(24,6))&amp;":"&amp;INDIRECT(ADDRESS(24,7))</f>
        <v>10:9</v>
      </c>
      <c r="J6" s="68">
        <f ca="1">IF(COUNT(F7:I7)=0,"",COUNTIF(F7:I7,"&gt;0")+0.5*COUNTIF(F7:I7,0))</f>
        <v>3</v>
      </c>
      <c r="K6" s="14"/>
      <c r="L6" s="70">
        <v>1</v>
      </c>
    </row>
    <row r="7" spans="1:16" ht="24" customHeight="1">
      <c r="B7" s="64"/>
      <c r="C7" s="65"/>
      <c r="D7" s="66"/>
      <c r="E7" s="67"/>
      <c r="F7" s="20">
        <f ca="1">IF(LEN(INDIRECT(ADDRESS(ROW()-1, COLUMN())))=1,"",INDIRECT(ADDRESS(21,7))-INDIRECT(ADDRESS(21,6)))</f>
        <v>6</v>
      </c>
      <c r="G7" s="12" t="s">
        <v>7</v>
      </c>
      <c r="H7" s="14">
        <f ca="1">IF(LEN(INDIRECT(ADDRESS(ROW()-1, COLUMN())))=1,"",INDIRECT(ADDRESS(17,6))-INDIRECT(ADDRESS(17,7)))</f>
        <v>3</v>
      </c>
      <c r="I7" s="15">
        <f ca="1">IF(LEN(INDIRECT(ADDRESS(ROW()-1, COLUMN())))=1,"",INDIRECT(ADDRESS(24,6))-INDIRECT(ADDRESS(24,7)))</f>
        <v>1</v>
      </c>
      <c r="J7" s="68"/>
      <c r="K7" s="14">
        <f ca="1">IF(COUNT(F7:I7)=0,"",SUM(F7:I7))</f>
        <v>10</v>
      </c>
      <c r="L7" s="70"/>
    </row>
    <row r="8" spans="1:16" ht="24" customHeight="1">
      <c r="B8" s="63">
        <v>3</v>
      </c>
      <c r="C8" s="65" t="s">
        <v>50</v>
      </c>
      <c r="D8" s="66"/>
      <c r="E8" s="67"/>
      <c r="F8" s="9" t="str">
        <f ca="1">INDIRECT(ADDRESS(25,6))&amp;":"&amp;INDIRECT(ADDRESS(25,7))</f>
        <v>8:6</v>
      </c>
      <c r="G8" s="4" t="str">
        <f ca="1">INDIRECT(ADDRESS(17,7))&amp;":"&amp;INDIRECT(ADDRESS(17,6))</f>
        <v>4:7</v>
      </c>
      <c r="H8" s="5" t="s">
        <v>7</v>
      </c>
      <c r="I8" s="8" t="str">
        <f ca="1">INDIRECT(ADDRESS(20,7))&amp;":"&amp;INDIRECT(ADDRESS(20,6))</f>
        <v>13:0</v>
      </c>
      <c r="J8" s="68">
        <f ca="1">IF(COUNT(F9:I9)=0,"",COUNTIF(F9:I9,"&gt;0")+0.5*COUNTIF(F9:I9,0))</f>
        <v>2</v>
      </c>
      <c r="K8" s="14"/>
      <c r="L8" s="70">
        <v>2</v>
      </c>
    </row>
    <row r="9" spans="1:16" ht="24" customHeight="1">
      <c r="B9" s="64"/>
      <c r="C9" s="65"/>
      <c r="D9" s="66"/>
      <c r="E9" s="67"/>
      <c r="F9" s="20">
        <f ca="1">IF(LEN(INDIRECT(ADDRESS(ROW()-1, COLUMN())))=1,"",INDIRECT(ADDRESS(25,6))-INDIRECT(ADDRESS(25,7)))</f>
        <v>2</v>
      </c>
      <c r="G9" s="14">
        <f ca="1">IF(LEN(INDIRECT(ADDRESS(ROW()-1, COLUMN())))=1,"",INDIRECT(ADDRESS(17,7))-INDIRECT(ADDRESS(17,6)))</f>
        <v>-3</v>
      </c>
      <c r="H9" s="12" t="s">
        <v>7</v>
      </c>
      <c r="I9" s="15">
        <f ca="1">IF(LEN(INDIRECT(ADDRESS(ROW()-1, COLUMN())))=1,"",INDIRECT(ADDRESS(20,7))-INDIRECT(ADDRESS(20,6)))</f>
        <v>13</v>
      </c>
      <c r="J9" s="68"/>
      <c r="K9" s="14">
        <f ca="1">IF(COUNT(F9:I9)=0,"",SUM(F9:I9))</f>
        <v>12</v>
      </c>
      <c r="L9" s="70"/>
    </row>
    <row r="10" spans="1:16" ht="24" customHeight="1">
      <c r="B10" s="63">
        <v>4</v>
      </c>
      <c r="C10" s="65" t="s">
        <v>51</v>
      </c>
      <c r="D10" s="66"/>
      <c r="E10" s="67"/>
      <c r="F10" s="9" t="str">
        <f ca="1">INDIRECT(ADDRESS(16,7))&amp;":"&amp;INDIRECT(ADDRESS(16,6))</f>
        <v>3:13</v>
      </c>
      <c r="G10" s="4" t="str">
        <f ca="1">INDIRECT(ADDRESS(24,7))&amp;":"&amp;INDIRECT(ADDRESS(24,6))</f>
        <v>9:10</v>
      </c>
      <c r="H10" s="4" t="str">
        <f ca="1">INDIRECT(ADDRESS(20,6))&amp;":"&amp;INDIRECT(ADDRESS(20,7))</f>
        <v>0:13</v>
      </c>
      <c r="I10" s="10" t="s">
        <v>7</v>
      </c>
      <c r="J10" s="68">
        <f ca="1">IF(COUNT(F11:I11)=0,"",COUNTIF(F11:I11,"&gt;0")+0.5*COUNTIF(F11:I11,0))</f>
        <v>0</v>
      </c>
      <c r="K10" s="14"/>
      <c r="L10" s="70">
        <v>4</v>
      </c>
    </row>
    <row r="11" spans="1:16" ht="24" customHeight="1" thickBot="1">
      <c r="B11" s="84"/>
      <c r="C11" s="85"/>
      <c r="D11" s="86"/>
      <c r="E11" s="87"/>
      <c r="F11" s="17">
        <f ca="1">IF(LEN(INDIRECT(ADDRESS(ROW()-1, COLUMN())))=1,"",INDIRECT(ADDRESS(16,7))-INDIRECT(ADDRESS(16,6)))</f>
        <v>-10</v>
      </c>
      <c r="G11" s="16">
        <f ca="1">IF(LEN(INDIRECT(ADDRESS(ROW()-1, COLUMN())))=1,"",INDIRECT(ADDRESS(24,7))-INDIRECT(ADDRESS(24,6)))</f>
        <v>-1</v>
      </c>
      <c r="H11" s="16">
        <f ca="1">IF(LEN(INDIRECT(ADDRESS(ROW()-1, COLUMN())))=1,"",INDIRECT(ADDRESS(20,6))-INDIRECT(ADDRESS(20,7)))</f>
        <v>-13</v>
      </c>
      <c r="I11" s="13" t="s">
        <v>7</v>
      </c>
      <c r="J11" s="88"/>
      <c r="K11" s="16">
        <f ca="1">IF(COUNT(F11:I11)=0,"",SUM(F11:I11))</f>
        <v>-24</v>
      </c>
      <c r="L11" s="89"/>
    </row>
    <row r="15" spans="1:16" s="36" customFormat="1" ht="30" customHeight="1" thickBot="1">
      <c r="A15" s="35"/>
      <c r="B15" s="83" t="s">
        <v>4</v>
      </c>
      <c r="C15" s="83"/>
      <c r="D15" s="83"/>
      <c r="E15" s="83"/>
      <c r="F15" s="83"/>
      <c r="G15" s="83"/>
      <c r="H15" s="83"/>
      <c r="I15" s="83"/>
      <c r="J15" s="83"/>
      <c r="K15" s="83"/>
      <c r="M15" s="40"/>
    </row>
    <row r="16" spans="1:16" s="36" customFormat="1" ht="30" customHeight="1" thickBot="1">
      <c r="A16" s="35"/>
      <c r="B16" s="41">
        <v>1</v>
      </c>
      <c r="C16" s="80" t="str">
        <f ca="1">IF(ISBLANK(INDIRECT(ADDRESS(B16*2+2,3))),"",INDIRECT(ADDRESS(B16*2+2,3)))</f>
        <v>Лукин, Лукина, Анухин</v>
      </c>
      <c r="D16" s="80"/>
      <c r="E16" s="81"/>
      <c r="F16" s="37">
        <v>13</v>
      </c>
      <c r="G16" s="38">
        <v>3</v>
      </c>
      <c r="H16" s="82" t="str">
        <f ca="1">IF(ISBLANK(INDIRECT(ADDRESS(K16*2+2,3))),"",INDIRECT(ADDRESS(K16*2+2,3)))</f>
        <v>Раскин, Фаст, Луданов</v>
      </c>
      <c r="I16" s="80"/>
      <c r="J16" s="80"/>
      <c r="K16" s="41">
        <v>4</v>
      </c>
      <c r="L16" s="39" t="s">
        <v>23</v>
      </c>
      <c r="M16" s="42"/>
    </row>
    <row r="17" spans="1:13" s="36" customFormat="1" ht="30" customHeight="1" thickBot="1">
      <c r="A17" s="35"/>
      <c r="B17" s="41">
        <v>2</v>
      </c>
      <c r="C17" s="80" t="str">
        <f ca="1">IF(ISBLANK(INDIRECT(ADDRESS(B17*2+2,3))),"",INDIRECT(ADDRESS(B17*2+2,3)))</f>
        <v>Викторов, Дегтярёва М., Дегтярёва Л.</v>
      </c>
      <c r="D17" s="80"/>
      <c r="E17" s="81"/>
      <c r="F17" s="37">
        <v>7</v>
      </c>
      <c r="G17" s="38">
        <v>4</v>
      </c>
      <c r="H17" s="82" t="str">
        <f ca="1">IF(ISBLANK(INDIRECT(ADDRESS(K17*2+2,3))),"",INDIRECT(ADDRESS(K17*2+2,3)))</f>
        <v>Пищанский, Пищанская, Гелдиев</v>
      </c>
      <c r="I17" s="80"/>
      <c r="J17" s="80"/>
      <c r="K17" s="41">
        <v>3</v>
      </c>
      <c r="L17" s="39" t="s">
        <v>24</v>
      </c>
      <c r="M17" s="42"/>
    </row>
    <row r="18" spans="1:13" s="36" customFormat="1" ht="30" customHeight="1">
      <c r="A18" s="35"/>
      <c r="M18" s="42"/>
    </row>
    <row r="19" spans="1:13" s="36" customFormat="1" ht="30" customHeight="1" thickBot="1">
      <c r="A19" s="35"/>
      <c r="B19" s="83" t="s">
        <v>5</v>
      </c>
      <c r="C19" s="83"/>
      <c r="D19" s="83"/>
      <c r="E19" s="83"/>
      <c r="F19" s="83"/>
      <c r="G19" s="83"/>
      <c r="H19" s="83"/>
      <c r="I19" s="83"/>
      <c r="J19" s="83"/>
      <c r="K19" s="83"/>
      <c r="M19" s="42"/>
    </row>
    <row r="20" spans="1:13" s="36" customFormat="1" ht="30" customHeight="1" thickBot="1">
      <c r="A20" s="35"/>
      <c r="B20" s="41">
        <v>4</v>
      </c>
      <c r="C20" s="80" t="str">
        <f ca="1">IF(ISBLANK(INDIRECT(ADDRESS(B20*2+2,3))),"",INDIRECT(ADDRESS(B20*2+2,3)))</f>
        <v>Раскин, Фаст, Луданов</v>
      </c>
      <c r="D20" s="80"/>
      <c r="E20" s="81"/>
      <c r="F20" s="37">
        <v>0</v>
      </c>
      <c r="G20" s="38">
        <v>13</v>
      </c>
      <c r="H20" s="82" t="str">
        <f ca="1">IF(ISBLANK(INDIRECT(ADDRESS(K20*2+2,3))),"",INDIRECT(ADDRESS(K20*2+2,3)))</f>
        <v>Пищанский, Пищанская, Гелдиев</v>
      </c>
      <c r="I20" s="80"/>
      <c r="J20" s="80"/>
      <c r="K20" s="41">
        <v>3</v>
      </c>
      <c r="L20" s="39" t="s">
        <v>25</v>
      </c>
      <c r="M20" s="42"/>
    </row>
    <row r="21" spans="1:13" s="36" customFormat="1" ht="30" customHeight="1" thickBot="1">
      <c r="A21" s="35"/>
      <c r="B21" s="41">
        <v>1</v>
      </c>
      <c r="C21" s="80" t="str">
        <f ca="1">IF(ISBLANK(INDIRECT(ADDRESS(B21*2+2,3))),"",INDIRECT(ADDRESS(B21*2+2,3)))</f>
        <v>Лукин, Лукина, Анухин</v>
      </c>
      <c r="D21" s="80"/>
      <c r="E21" s="81"/>
      <c r="F21" s="37">
        <v>6</v>
      </c>
      <c r="G21" s="38">
        <v>12</v>
      </c>
      <c r="H21" s="82" t="str">
        <f ca="1">IF(ISBLANK(INDIRECT(ADDRESS(K21*2+2,3))),"",INDIRECT(ADDRESS(K21*2+2,3)))</f>
        <v>Викторов, Дегтярёва М., Дегтярёва Л.</v>
      </c>
      <c r="I21" s="80"/>
      <c r="J21" s="80"/>
      <c r="K21" s="41">
        <v>2</v>
      </c>
      <c r="L21" s="39" t="s">
        <v>26</v>
      </c>
      <c r="M21" s="42"/>
    </row>
    <row r="22" spans="1:13" s="36" customFormat="1" ht="30" customHeight="1">
      <c r="A22" s="35"/>
      <c r="M22" s="42"/>
    </row>
    <row r="23" spans="1:13" s="36" customFormat="1" ht="30" customHeight="1" thickBot="1">
      <c r="A23" s="35"/>
      <c r="B23" s="83" t="s">
        <v>6</v>
      </c>
      <c r="C23" s="83"/>
      <c r="D23" s="83"/>
      <c r="E23" s="83"/>
      <c r="F23" s="83"/>
      <c r="G23" s="83"/>
      <c r="H23" s="83"/>
      <c r="I23" s="83"/>
      <c r="J23" s="83"/>
      <c r="K23" s="83"/>
      <c r="M23" s="42"/>
    </row>
    <row r="24" spans="1:13" s="36" customFormat="1" ht="30" customHeight="1" thickBot="1">
      <c r="A24" s="35"/>
      <c r="B24" s="41">
        <v>2</v>
      </c>
      <c r="C24" s="80" t="str">
        <f ca="1">IF(ISBLANK(INDIRECT(ADDRESS(B24*2+2,3))),"",INDIRECT(ADDRESS(B24*2+2,3)))</f>
        <v>Викторов, Дегтярёва М., Дегтярёва Л.</v>
      </c>
      <c r="D24" s="80"/>
      <c r="E24" s="81"/>
      <c r="F24" s="37">
        <v>10</v>
      </c>
      <c r="G24" s="38">
        <v>9</v>
      </c>
      <c r="H24" s="82" t="str">
        <f ca="1">IF(ISBLANK(INDIRECT(ADDRESS(K24*2+2,3))),"",INDIRECT(ADDRESS(K24*2+2,3)))</f>
        <v>Раскин, Фаст, Луданов</v>
      </c>
      <c r="I24" s="80"/>
      <c r="J24" s="80"/>
      <c r="K24" s="41">
        <v>4</v>
      </c>
      <c r="L24" s="39" t="s">
        <v>27</v>
      </c>
      <c r="M24" s="42"/>
    </row>
    <row r="25" spans="1:13" s="36" customFormat="1" ht="30" customHeight="1" thickBot="1">
      <c r="A25" s="35"/>
      <c r="B25" s="41">
        <v>3</v>
      </c>
      <c r="C25" s="80" t="str">
        <f ca="1">IF(ISBLANK(INDIRECT(ADDRESS(B25*2+2,3))),"",INDIRECT(ADDRESS(B25*2+2,3)))</f>
        <v>Пищанский, Пищанская, Гелдиев</v>
      </c>
      <c r="D25" s="80"/>
      <c r="E25" s="81"/>
      <c r="F25" s="37">
        <v>8</v>
      </c>
      <c r="G25" s="38">
        <v>6</v>
      </c>
      <c r="H25" s="82" t="str">
        <f ca="1">IF(ISBLANK(INDIRECT(ADDRESS(K25*2+2,3))),"",INDIRECT(ADDRESS(K25*2+2,3)))</f>
        <v>Лукин, Лукина, Анухин</v>
      </c>
      <c r="I25" s="80"/>
      <c r="J25" s="80"/>
      <c r="K25" s="41">
        <v>1</v>
      </c>
      <c r="L25" s="39" t="s">
        <v>28</v>
      </c>
      <c r="M25" s="42"/>
    </row>
    <row r="28" spans="1:13" ht="21">
      <c r="B28" s="54" t="s">
        <v>21</v>
      </c>
      <c r="C28" s="54"/>
      <c r="D28" s="54"/>
      <c r="E28" s="24"/>
      <c r="F28" s="24"/>
      <c r="G28" s="24"/>
      <c r="H28" s="24"/>
      <c r="I28" s="24"/>
    </row>
    <row r="29" spans="1:13" ht="21">
      <c r="B29" s="54"/>
      <c r="C29" s="54"/>
      <c r="D29" s="54"/>
      <c r="E29" s="24"/>
      <c r="F29" s="24"/>
      <c r="G29" s="24"/>
      <c r="H29" s="24"/>
      <c r="I29" s="24"/>
    </row>
    <row r="30" spans="1:13" ht="21">
      <c r="B30" s="54"/>
      <c r="C30" s="54"/>
      <c r="D30" s="54"/>
      <c r="E30" s="24"/>
      <c r="F30" s="24"/>
      <c r="G30" s="24"/>
      <c r="H30" s="24"/>
      <c r="I30" s="24"/>
    </row>
    <row r="31" spans="1:13" ht="21">
      <c r="B31" s="54" t="s">
        <v>31</v>
      </c>
      <c r="C31" s="54"/>
      <c r="D31" s="54"/>
      <c r="E31" s="24"/>
      <c r="F31" s="24"/>
      <c r="G31" s="24"/>
      <c r="H31" s="24"/>
      <c r="I31" s="24"/>
    </row>
  </sheetData>
  <sheetCalcPr fullCalcOnLoad="1"/>
  <mergeCells count="33">
    <mergeCell ref="B1:L1"/>
    <mergeCell ref="L6:L7"/>
    <mergeCell ref="C3:E3"/>
    <mergeCell ref="B4:B5"/>
    <mergeCell ref="C4:E5"/>
    <mergeCell ref="J4:J5"/>
    <mergeCell ref="L4:L5"/>
    <mergeCell ref="C16:E16"/>
    <mergeCell ref="H16:J16"/>
    <mergeCell ref="C17:E17"/>
    <mergeCell ref="H17:J17"/>
    <mergeCell ref="B6:B7"/>
    <mergeCell ref="C6:E7"/>
    <mergeCell ref="J6:J7"/>
    <mergeCell ref="B19:K19"/>
    <mergeCell ref="L8:L9"/>
    <mergeCell ref="B10:B11"/>
    <mergeCell ref="C10:E11"/>
    <mergeCell ref="J10:J11"/>
    <mergeCell ref="L10:L11"/>
    <mergeCell ref="B8:B9"/>
    <mergeCell ref="C8:E9"/>
    <mergeCell ref="J8:J9"/>
    <mergeCell ref="B15:K15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O47"/>
  <sheetViews>
    <sheetView zoomScaleNormal="100" workbookViewId="0">
      <selection activeCell="B1" sqref="B1:O1"/>
    </sheetView>
  </sheetViews>
  <sheetFormatPr defaultRowHeight="15" customHeight="1"/>
  <cols>
    <col min="1" max="1" width="9.140625" style="25"/>
    <col min="2" max="16384" width="9.140625" style="24"/>
  </cols>
  <sheetData>
    <row r="1" spans="2:15" ht="59.25" customHeight="1">
      <c r="B1" s="69" t="s">
        <v>60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2:15" ht="15" customHeight="1">
      <c r="C2" s="32"/>
    </row>
    <row r="3" spans="2:15" ht="15" customHeight="1">
      <c r="C3" s="32"/>
    </row>
    <row r="4" spans="2:15" ht="15" customHeight="1">
      <c r="B4" s="90" t="s">
        <v>52</v>
      </c>
      <c r="C4" s="91"/>
      <c r="D4" s="23">
        <v>13</v>
      </c>
      <c r="E4" s="26"/>
    </row>
    <row r="5" spans="2:15" ht="15" customHeight="1">
      <c r="C5" s="32"/>
      <c r="E5" s="27"/>
    </row>
    <row r="6" spans="2:15" ht="15" customHeight="1">
      <c r="B6" s="31" t="s">
        <v>23</v>
      </c>
      <c r="C6" s="32"/>
      <c r="E6" s="28"/>
      <c r="F6" s="92" t="str">
        <f>IF(ISBLANK(D4),"",IF(D4&gt;D8,B4,B8))</f>
        <v>Нечаев</v>
      </c>
      <c r="G6" s="91"/>
      <c r="H6" s="23">
        <v>11</v>
      </c>
      <c r="I6" s="26"/>
    </row>
    <row r="7" spans="2:15" ht="15" customHeight="1">
      <c r="C7" s="32"/>
      <c r="E7" s="28"/>
      <c r="I7" s="27"/>
    </row>
    <row r="8" spans="2:15" ht="15" customHeight="1">
      <c r="B8" s="90" t="s">
        <v>53</v>
      </c>
      <c r="C8" s="91"/>
      <c r="D8" s="23">
        <v>5</v>
      </c>
      <c r="E8" s="29"/>
      <c r="I8" s="28"/>
    </row>
    <row r="9" spans="2:15" ht="15" customHeight="1">
      <c r="C9" s="32"/>
      <c r="I9" s="28"/>
    </row>
    <row r="10" spans="2:15" ht="15" customHeight="1">
      <c r="C10" s="32"/>
      <c r="G10" s="31" t="s">
        <v>27</v>
      </c>
      <c r="H10" s="32"/>
      <c r="I10" s="28"/>
      <c r="J10" s="92" t="str">
        <f>IF(ISBLANK(H6),"",IF(H6&gt;H14,F6,F14))</f>
        <v>Нечаев</v>
      </c>
      <c r="K10" s="90"/>
      <c r="L10" s="23">
        <v>13</v>
      </c>
      <c r="M10" s="26"/>
    </row>
    <row r="11" spans="2:15" ht="15" customHeight="1">
      <c r="C11" s="32"/>
      <c r="I11" s="28"/>
      <c r="M11" s="27"/>
    </row>
    <row r="12" spans="2:15" ht="15" customHeight="1">
      <c r="B12" s="90" t="s">
        <v>54</v>
      </c>
      <c r="C12" s="91"/>
      <c r="D12" s="23">
        <v>12</v>
      </c>
      <c r="E12" s="26"/>
      <c r="I12" s="28"/>
      <c r="M12" s="28"/>
    </row>
    <row r="13" spans="2:15" ht="15" customHeight="1">
      <c r="C13" s="32"/>
      <c r="E13" s="27"/>
      <c r="I13" s="28"/>
      <c r="M13" s="28"/>
    </row>
    <row r="14" spans="2:15" ht="15" customHeight="1">
      <c r="B14" s="31" t="s">
        <v>24</v>
      </c>
      <c r="C14" s="32"/>
      <c r="E14" s="28"/>
      <c r="F14" s="92" t="str">
        <f>IF(ISBLANK(D12),"",IF(D12&gt;D16,B12,B16))</f>
        <v>Деревянных</v>
      </c>
      <c r="G14" s="91"/>
      <c r="H14" s="23">
        <v>8</v>
      </c>
      <c r="I14" s="29"/>
      <c r="M14" s="28"/>
    </row>
    <row r="15" spans="2:15" ht="15" customHeight="1">
      <c r="E15" s="28"/>
      <c r="M15" s="28"/>
    </row>
    <row r="16" spans="2:15" ht="15" customHeight="1">
      <c r="B16" s="90" t="s">
        <v>55</v>
      </c>
      <c r="C16" s="91"/>
      <c r="D16" s="23">
        <v>4</v>
      </c>
      <c r="E16" s="29"/>
      <c r="M16" s="28"/>
    </row>
    <row r="17" spans="2:15" ht="15" customHeight="1">
      <c r="M17" s="28"/>
    </row>
    <row r="18" spans="2:15" ht="15" customHeight="1">
      <c r="B18" s="31"/>
      <c r="K18" s="31" t="s">
        <v>29</v>
      </c>
      <c r="L18" s="32"/>
      <c r="M18" s="28"/>
      <c r="N18" s="92" t="str">
        <f>IF(ISBLANK(L10),"",IF(L10&gt;L26,J10,J26))</f>
        <v>Нечаев</v>
      </c>
      <c r="O18" s="90"/>
    </row>
    <row r="19" spans="2:15" ht="15" customHeight="1">
      <c r="M19" s="28"/>
    </row>
    <row r="20" spans="2:15" ht="15" customHeight="1">
      <c r="B20" s="90" t="s">
        <v>56</v>
      </c>
      <c r="C20" s="91"/>
      <c r="D20" s="23">
        <v>8</v>
      </c>
      <c r="E20" s="26"/>
      <c r="M20" s="28"/>
    </row>
    <row r="21" spans="2:15" ht="15" customHeight="1">
      <c r="E21" s="27"/>
      <c r="M21" s="28"/>
    </row>
    <row r="22" spans="2:15" ht="15" customHeight="1">
      <c r="B22" s="31" t="s">
        <v>25</v>
      </c>
      <c r="C22" s="32"/>
      <c r="E22" s="28"/>
      <c r="F22" s="92" t="str">
        <f>IF(ISBLANK(D20),"",IF(D20&gt;D24,B20,B24))</f>
        <v>Викторов</v>
      </c>
      <c r="G22" s="91"/>
      <c r="H22" s="23">
        <v>13</v>
      </c>
      <c r="I22" s="26"/>
      <c r="M22" s="28"/>
    </row>
    <row r="23" spans="2:15" ht="15" customHeight="1">
      <c r="E23" s="28"/>
      <c r="I23" s="27"/>
      <c r="M23" s="28"/>
    </row>
    <row r="24" spans="2:15" ht="15" customHeight="1">
      <c r="B24" s="90" t="s">
        <v>57</v>
      </c>
      <c r="C24" s="91"/>
      <c r="D24" s="23">
        <v>11</v>
      </c>
      <c r="E24" s="29"/>
      <c r="I24" s="28"/>
      <c r="M24" s="28"/>
    </row>
    <row r="25" spans="2:15" ht="15" customHeight="1">
      <c r="I25" s="28"/>
      <c r="M25" s="28"/>
    </row>
    <row r="26" spans="2:15" ht="15" customHeight="1">
      <c r="G26" s="31" t="s">
        <v>28</v>
      </c>
      <c r="H26" s="32"/>
      <c r="I26" s="28"/>
      <c r="J26" s="92" t="str">
        <f>IF(ISBLANK(H22),"",IF(H22&gt;H30,F22,F30))</f>
        <v>Викторов</v>
      </c>
      <c r="K26" s="91"/>
      <c r="L26" s="23">
        <v>6</v>
      </c>
      <c r="M26" s="29"/>
    </row>
    <row r="27" spans="2:15" ht="15" customHeight="1">
      <c r="I27" s="28"/>
    </row>
    <row r="28" spans="2:15" ht="15" customHeight="1">
      <c r="B28" s="90" t="s">
        <v>58</v>
      </c>
      <c r="C28" s="91"/>
      <c r="D28" s="23">
        <v>5</v>
      </c>
      <c r="E28" s="26"/>
      <c r="I28" s="28"/>
    </row>
    <row r="29" spans="2:15" ht="15" customHeight="1">
      <c r="E29" s="27"/>
      <c r="I29" s="28"/>
    </row>
    <row r="30" spans="2:15" ht="15" customHeight="1">
      <c r="B30" s="31" t="s">
        <v>26</v>
      </c>
      <c r="C30" s="32"/>
      <c r="E30" s="28"/>
      <c r="F30" s="92" t="str">
        <f>IF(ISBLANK(D28),"",IF(D28&gt;D32,B28,B32))</f>
        <v>Капран-Индаяти</v>
      </c>
      <c r="G30" s="91"/>
      <c r="H30" s="23">
        <v>8</v>
      </c>
      <c r="I30" s="29"/>
    </row>
    <row r="31" spans="2:15" ht="15" customHeight="1">
      <c r="E31" s="28"/>
    </row>
    <row r="32" spans="2:15" ht="15" customHeight="1">
      <c r="B32" s="90" t="s">
        <v>59</v>
      </c>
      <c r="C32" s="91"/>
      <c r="D32" s="23">
        <v>13</v>
      </c>
      <c r="E32" s="29"/>
    </row>
    <row r="36" spans="2:7" ht="15" customHeight="1">
      <c r="B36" s="90" t="str">
        <f>IF(ISBLANK(H6),"",IF(H6&gt;H14,F14,F6))</f>
        <v>Деревянных</v>
      </c>
      <c r="C36" s="91"/>
      <c r="D36" s="23">
        <v>13</v>
      </c>
      <c r="E36" s="26"/>
      <c r="F36" s="93"/>
      <c r="G36" s="93"/>
    </row>
    <row r="37" spans="2:7" ht="15" customHeight="1">
      <c r="E37" s="27"/>
    </row>
    <row r="38" spans="2:7" ht="15" customHeight="1">
      <c r="C38" s="31" t="s">
        <v>30</v>
      </c>
      <c r="E38" s="28"/>
      <c r="F38" s="92" t="str">
        <f>IF(ISBLANK(D36),"",IF(D36&gt;D40,B36,B40))</f>
        <v>Деревянных</v>
      </c>
      <c r="G38" s="90"/>
    </row>
    <row r="39" spans="2:7" ht="15" customHeight="1">
      <c r="E39" s="28"/>
    </row>
    <row r="40" spans="2:7" ht="15" customHeight="1">
      <c r="B40" s="90" t="str">
        <f>IF(ISBLANK(H22),"",IF(H22&gt;H30,F30,F22))</f>
        <v>Капран-Индаяти</v>
      </c>
      <c r="C40" s="91"/>
      <c r="D40" s="23">
        <v>7</v>
      </c>
      <c r="E40" s="29"/>
    </row>
    <row r="44" spans="2:7" ht="21">
      <c r="B44" s="54" t="s">
        <v>21</v>
      </c>
      <c r="C44" s="54"/>
      <c r="D44" s="54"/>
    </row>
    <row r="45" spans="2:7" ht="15" customHeight="1">
      <c r="B45" s="54"/>
      <c r="C45" s="54"/>
      <c r="D45" s="54"/>
    </row>
    <row r="46" spans="2:7" ht="15" customHeight="1">
      <c r="B46" s="54"/>
      <c r="C46" s="54"/>
      <c r="D46" s="54"/>
    </row>
    <row r="47" spans="2:7" ht="21">
      <c r="B47" s="54" t="s">
        <v>31</v>
      </c>
      <c r="C47" s="54"/>
      <c r="D47" s="54"/>
    </row>
  </sheetData>
  <mergeCells count="20">
    <mergeCell ref="F36:G36"/>
    <mergeCell ref="F38:G38"/>
    <mergeCell ref="J26:K26"/>
    <mergeCell ref="B24:C24"/>
    <mergeCell ref="B1:O1"/>
    <mergeCell ref="B4:C4"/>
    <mergeCell ref="F6:G6"/>
    <mergeCell ref="B8:C8"/>
    <mergeCell ref="N18:O18"/>
    <mergeCell ref="B40:C40"/>
    <mergeCell ref="B28:C28"/>
    <mergeCell ref="F30:G30"/>
    <mergeCell ref="B32:C32"/>
    <mergeCell ref="B36:C36"/>
    <mergeCell ref="B12:C12"/>
    <mergeCell ref="J10:K10"/>
    <mergeCell ref="F22:G22"/>
    <mergeCell ref="B16:C16"/>
    <mergeCell ref="F14:G14"/>
    <mergeCell ref="B20:C20"/>
  </mergeCells>
  <phoneticPr fontId="9" type="noConversion"/>
  <pageMargins left="0.25" right="0.25" top="0.75" bottom="0.75" header="0.3" footer="0.3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workbookViewId="0">
      <selection activeCell="B1" sqref="B1:O1"/>
    </sheetView>
  </sheetViews>
  <sheetFormatPr defaultRowHeight="15" customHeight="1"/>
  <cols>
    <col min="1" max="1" width="9.140625" style="25"/>
    <col min="2" max="16384" width="9.140625" style="24"/>
  </cols>
  <sheetData>
    <row r="1" spans="2:15" ht="59.25" customHeight="1">
      <c r="B1" s="69" t="s">
        <v>61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2:15" ht="15" customHeight="1">
      <c r="C2" s="32"/>
    </row>
    <row r="3" spans="2:15" ht="15" customHeight="1">
      <c r="C3" s="32"/>
    </row>
    <row r="4" spans="2:15" ht="15" customHeight="1">
      <c r="B4" s="90" t="s">
        <v>53</v>
      </c>
      <c r="C4" s="91"/>
      <c r="D4" s="23">
        <v>0</v>
      </c>
      <c r="E4" s="26"/>
    </row>
    <row r="5" spans="2:15" ht="15" customHeight="1">
      <c r="C5" s="32"/>
      <c r="E5" s="27"/>
    </row>
    <row r="6" spans="2:15" ht="15" customHeight="1">
      <c r="B6" s="31" t="s">
        <v>29</v>
      </c>
      <c r="C6" s="32"/>
      <c r="E6" s="28"/>
      <c r="F6" s="92" t="str">
        <f>IF(ISBLANK(D4),"",IF(D4&gt;D8,B4,B8))</f>
        <v>Фёдорова А.</v>
      </c>
      <c r="G6" s="91"/>
      <c r="H6" s="23">
        <v>12</v>
      </c>
      <c r="I6" s="26"/>
    </row>
    <row r="7" spans="2:15" ht="15" customHeight="1">
      <c r="C7" s="32"/>
      <c r="E7" s="28"/>
      <c r="I7" s="27"/>
    </row>
    <row r="8" spans="2:15" ht="15" customHeight="1">
      <c r="B8" s="90" t="s">
        <v>62</v>
      </c>
      <c r="C8" s="91"/>
      <c r="D8" s="23">
        <v>13</v>
      </c>
      <c r="E8" s="29"/>
      <c r="I8" s="28"/>
    </row>
    <row r="9" spans="2:15" ht="15" customHeight="1">
      <c r="C9" s="32"/>
      <c r="I9" s="28"/>
    </row>
    <row r="10" spans="2:15" ht="15" customHeight="1">
      <c r="C10" s="32"/>
      <c r="G10" s="31" t="s">
        <v>23</v>
      </c>
      <c r="H10" s="32"/>
      <c r="I10" s="28"/>
      <c r="J10" s="92" t="str">
        <f>IF(ISBLANK(H6),"",IF(H6&gt;H14,F6,F14))</f>
        <v>Изместьев</v>
      </c>
      <c r="K10" s="90"/>
      <c r="L10" s="34"/>
      <c r="M10" s="30"/>
    </row>
    <row r="11" spans="2:15" ht="15" customHeight="1">
      <c r="C11" s="32"/>
      <c r="I11" s="28"/>
      <c r="M11" s="30"/>
    </row>
    <row r="12" spans="2:15" ht="15" customHeight="1">
      <c r="B12" s="90" t="s">
        <v>56</v>
      </c>
      <c r="C12" s="91"/>
      <c r="D12" s="23">
        <v>5</v>
      </c>
      <c r="E12" s="26"/>
      <c r="I12" s="28"/>
      <c r="M12" s="30"/>
    </row>
    <row r="13" spans="2:15" ht="15" customHeight="1">
      <c r="C13" s="32"/>
      <c r="E13" s="27"/>
      <c r="I13" s="28"/>
      <c r="M13" s="30"/>
    </row>
    <row r="14" spans="2:15" ht="15" customHeight="1">
      <c r="B14" s="31" t="s">
        <v>30</v>
      </c>
      <c r="C14" s="32"/>
      <c r="E14" s="28"/>
      <c r="F14" s="92" t="str">
        <f>IF(ISBLANK(D12),"",IF(D12&gt;D16,B12,B16))</f>
        <v>Изместьев</v>
      </c>
      <c r="G14" s="91"/>
      <c r="H14" s="23">
        <v>13</v>
      </c>
      <c r="I14" s="29"/>
      <c r="M14" s="30"/>
    </row>
    <row r="15" spans="2:15" ht="15" customHeight="1">
      <c r="E15" s="28"/>
      <c r="M15" s="30"/>
    </row>
    <row r="16" spans="2:15" ht="15" customHeight="1">
      <c r="B16" s="90" t="s">
        <v>58</v>
      </c>
      <c r="C16" s="91"/>
      <c r="D16" s="23">
        <v>13</v>
      </c>
      <c r="E16" s="29"/>
      <c r="M16" s="30"/>
    </row>
    <row r="17" spans="2:13" ht="15" customHeight="1">
      <c r="M17" s="30"/>
    </row>
    <row r="20" spans="2:13" ht="15" customHeight="1">
      <c r="B20" s="90" t="str">
        <f>IF(ISBLANK(D4),"",IF(D4&gt;D8,B8,B4))</f>
        <v>Пищанский</v>
      </c>
      <c r="C20" s="91"/>
      <c r="D20" s="23">
        <v>13</v>
      </c>
      <c r="E20" s="26"/>
      <c r="F20" s="93"/>
      <c r="G20" s="93"/>
    </row>
    <row r="21" spans="2:13" ht="15" customHeight="1">
      <c r="E21" s="27"/>
    </row>
    <row r="22" spans="2:13" ht="15" customHeight="1">
      <c r="C22" s="31" t="s">
        <v>24</v>
      </c>
      <c r="E22" s="28"/>
      <c r="F22" s="92" t="str">
        <f>IF(ISBLANK(D20),"",IF(D20&gt;D24,B20,B24))</f>
        <v>Пищанский</v>
      </c>
      <c r="G22" s="90"/>
    </row>
    <row r="23" spans="2:13" ht="15" customHeight="1">
      <c r="E23" s="28"/>
    </row>
    <row r="24" spans="2:13" ht="15" customHeight="1">
      <c r="B24" s="90" t="str">
        <f>IF(ISBLANK(D12),"",IF(D12&gt;D16,B16,B12))</f>
        <v>Танчин</v>
      </c>
      <c r="C24" s="91"/>
      <c r="D24" s="23">
        <v>7</v>
      </c>
      <c r="E24" s="29"/>
    </row>
    <row r="28" spans="2:13" ht="21">
      <c r="B28" s="54" t="s">
        <v>21</v>
      </c>
      <c r="C28" s="54"/>
      <c r="D28" s="54"/>
    </row>
    <row r="29" spans="2:13" ht="15" customHeight="1">
      <c r="B29" s="54"/>
      <c r="C29" s="54"/>
      <c r="D29" s="54"/>
    </row>
    <row r="30" spans="2:13" ht="15" customHeight="1">
      <c r="B30" s="54"/>
      <c r="C30" s="54"/>
      <c r="D30" s="54"/>
    </row>
    <row r="31" spans="2:13" ht="21">
      <c r="B31" s="54" t="s">
        <v>31</v>
      </c>
      <c r="C31" s="54"/>
      <c r="D31" s="54"/>
    </row>
  </sheetData>
  <mergeCells count="12">
    <mergeCell ref="B16:C16"/>
    <mergeCell ref="F22:G22"/>
    <mergeCell ref="B1:O1"/>
    <mergeCell ref="J10:K10"/>
    <mergeCell ref="B4:C4"/>
    <mergeCell ref="F6:G6"/>
    <mergeCell ref="B8:C8"/>
    <mergeCell ref="B24:C24"/>
    <mergeCell ref="B20:C20"/>
    <mergeCell ref="F20:G20"/>
    <mergeCell ref="B12:C12"/>
    <mergeCell ref="F14:G1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zoomScaleNormal="100" workbookViewId="0">
      <selection activeCell="B47" sqref="B47"/>
    </sheetView>
  </sheetViews>
  <sheetFormatPr defaultRowHeight="15" customHeight="1"/>
  <cols>
    <col min="1" max="1" width="9.140625" style="25"/>
    <col min="2" max="16384" width="9.140625" style="24"/>
  </cols>
  <sheetData>
    <row r="1" spans="2:15" ht="59.25" customHeight="1">
      <c r="B1" s="69" t="s">
        <v>63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2:15" ht="15" customHeight="1">
      <c r="C2" s="32"/>
    </row>
    <row r="3" spans="2:15" ht="15" customHeight="1">
      <c r="C3" s="32"/>
    </row>
    <row r="4" spans="2:15" ht="15" customHeight="1">
      <c r="B4" s="90" t="s">
        <v>64</v>
      </c>
      <c r="C4" s="91"/>
      <c r="D4" s="23">
        <v>6</v>
      </c>
      <c r="E4" s="26"/>
    </row>
    <row r="5" spans="2:15" ht="15" customHeight="1">
      <c r="C5" s="32"/>
      <c r="E5" s="27"/>
    </row>
    <row r="6" spans="2:15" ht="15" customHeight="1">
      <c r="B6" s="31" t="s">
        <v>27</v>
      </c>
      <c r="C6" s="32"/>
      <c r="E6" s="28"/>
      <c r="F6" s="92" t="str">
        <f>IF(ISBLANK(D4),"",IF(D4&gt;D8,B4,B8))</f>
        <v>Раскин</v>
      </c>
      <c r="G6" s="91"/>
      <c r="H6" s="23">
        <v>1</v>
      </c>
      <c r="I6" s="26"/>
    </row>
    <row r="7" spans="2:15" ht="15" customHeight="1">
      <c r="C7" s="32"/>
      <c r="E7" s="28"/>
      <c r="I7" s="27"/>
    </row>
    <row r="8" spans="2:15" ht="15" customHeight="1">
      <c r="B8" s="90" t="s">
        <v>65</v>
      </c>
      <c r="C8" s="91"/>
      <c r="D8" s="23">
        <v>8</v>
      </c>
      <c r="E8" s="29"/>
      <c r="I8" s="28"/>
    </row>
    <row r="9" spans="2:15" ht="15" customHeight="1">
      <c r="C9" s="32"/>
      <c r="I9" s="28"/>
    </row>
    <row r="10" spans="2:15" ht="15" customHeight="1">
      <c r="C10" s="32"/>
      <c r="G10" s="31" t="s">
        <v>23</v>
      </c>
      <c r="H10" s="32"/>
      <c r="I10" s="28"/>
      <c r="J10" s="92" t="str">
        <f>IF(ISBLANK(H6),"",IF(H6&gt;H14,F6,F14))</f>
        <v>Помазан</v>
      </c>
      <c r="K10" s="90"/>
      <c r="L10" s="23">
        <v>3</v>
      </c>
      <c r="M10" s="26"/>
    </row>
    <row r="11" spans="2:15" ht="15" customHeight="1">
      <c r="C11" s="32"/>
      <c r="I11" s="28"/>
      <c r="M11" s="27"/>
    </row>
    <row r="12" spans="2:15" ht="15" customHeight="1">
      <c r="B12" s="90" t="s">
        <v>66</v>
      </c>
      <c r="C12" s="91"/>
      <c r="D12" s="23">
        <v>13</v>
      </c>
      <c r="E12" s="26"/>
      <c r="I12" s="28"/>
      <c r="M12" s="28"/>
    </row>
    <row r="13" spans="2:15" ht="15" customHeight="1">
      <c r="C13" s="32"/>
      <c r="E13" s="27"/>
      <c r="I13" s="28"/>
      <c r="M13" s="28"/>
    </row>
    <row r="14" spans="2:15" ht="15" customHeight="1">
      <c r="B14" s="31" t="s">
        <v>28</v>
      </c>
      <c r="C14" s="32"/>
      <c r="E14" s="28"/>
      <c r="F14" s="92" t="str">
        <f>IF(ISBLANK(D12),"",IF(D12&gt;D16,B12,B16))</f>
        <v>Помазан</v>
      </c>
      <c r="G14" s="91"/>
      <c r="H14" s="23">
        <v>13</v>
      </c>
      <c r="I14" s="29"/>
      <c r="M14" s="28"/>
    </row>
    <row r="15" spans="2:15" ht="15" customHeight="1">
      <c r="E15" s="28"/>
      <c r="M15" s="28"/>
    </row>
    <row r="16" spans="2:15" ht="15" customHeight="1">
      <c r="B16" s="90" t="s">
        <v>67</v>
      </c>
      <c r="C16" s="91"/>
      <c r="D16" s="23">
        <v>12</v>
      </c>
      <c r="E16" s="29"/>
      <c r="M16" s="28"/>
    </row>
    <row r="17" spans="2:15" ht="15" customHeight="1">
      <c r="M17" s="28"/>
    </row>
    <row r="18" spans="2:15" ht="15" customHeight="1">
      <c r="B18" s="31"/>
      <c r="K18" s="31" t="s">
        <v>25</v>
      </c>
      <c r="L18" s="32"/>
      <c r="M18" s="28"/>
      <c r="N18" s="92" t="str">
        <f>IF(ISBLANK(L10),"",IF(L10&gt;L26,J10,J26))</f>
        <v>Лукин</v>
      </c>
      <c r="O18" s="90"/>
    </row>
    <row r="19" spans="2:15" ht="15" customHeight="1">
      <c r="M19" s="28"/>
    </row>
    <row r="20" spans="2:15" ht="15" customHeight="1">
      <c r="B20" s="90" t="s">
        <v>68</v>
      </c>
      <c r="C20" s="91"/>
      <c r="D20" s="23">
        <v>4</v>
      </c>
      <c r="E20" s="26"/>
      <c r="M20" s="28"/>
    </row>
    <row r="21" spans="2:15" ht="15" customHeight="1">
      <c r="E21" s="27"/>
      <c r="M21" s="28"/>
    </row>
    <row r="22" spans="2:15" ht="15" customHeight="1">
      <c r="B22" s="31" t="s">
        <v>29</v>
      </c>
      <c r="C22" s="32"/>
      <c r="E22" s="28"/>
      <c r="F22" s="92" t="str">
        <f>IF(ISBLANK(D20),"",IF(D20&gt;D24,B20,B24))</f>
        <v>Лукин</v>
      </c>
      <c r="G22" s="91"/>
      <c r="H22" s="23">
        <v>13</v>
      </c>
      <c r="I22" s="26"/>
      <c r="M22" s="28"/>
    </row>
    <row r="23" spans="2:15" ht="15" customHeight="1">
      <c r="E23" s="28"/>
      <c r="I23" s="27"/>
      <c r="M23" s="28"/>
    </row>
    <row r="24" spans="2:15" ht="15" customHeight="1">
      <c r="B24" s="90" t="s">
        <v>9</v>
      </c>
      <c r="C24" s="91"/>
      <c r="D24" s="23">
        <v>13</v>
      </c>
      <c r="E24" s="29"/>
      <c r="I24" s="28"/>
      <c r="M24" s="28"/>
    </row>
    <row r="25" spans="2:15" ht="15" customHeight="1">
      <c r="I25" s="28"/>
      <c r="M25" s="28"/>
    </row>
    <row r="26" spans="2:15" ht="15" customHeight="1">
      <c r="G26" s="31" t="s">
        <v>24</v>
      </c>
      <c r="H26" s="32"/>
      <c r="I26" s="28"/>
      <c r="J26" s="92" t="str">
        <f>IF(ISBLANK(H22),"",IF(H22&gt;H30,F22,F30))</f>
        <v>Лукин</v>
      </c>
      <c r="K26" s="91"/>
      <c r="L26" s="23">
        <v>13</v>
      </c>
      <c r="M26" s="29"/>
    </row>
    <row r="27" spans="2:15" ht="15" customHeight="1">
      <c r="I27" s="28"/>
    </row>
    <row r="28" spans="2:15" ht="15" customHeight="1">
      <c r="B28" s="90" t="s">
        <v>69</v>
      </c>
      <c r="C28" s="91"/>
      <c r="D28" s="23">
        <v>7</v>
      </c>
      <c r="E28" s="26"/>
      <c r="I28" s="28"/>
    </row>
    <row r="29" spans="2:15" ht="15" customHeight="1">
      <c r="E29" s="27"/>
      <c r="I29" s="28"/>
    </row>
    <row r="30" spans="2:15" ht="15" customHeight="1">
      <c r="B30" s="31" t="s">
        <v>30</v>
      </c>
      <c r="C30" s="32"/>
      <c r="E30" s="28"/>
      <c r="F30" s="92" t="str">
        <f>IF(ISBLANK(D28),"",IF(D28&gt;D32,B28,B32))</f>
        <v>Мутовина</v>
      </c>
      <c r="G30" s="91"/>
      <c r="H30" s="23">
        <v>11</v>
      </c>
      <c r="I30" s="29"/>
    </row>
    <row r="31" spans="2:15" ht="15" customHeight="1">
      <c r="E31" s="28"/>
    </row>
    <row r="32" spans="2:15" ht="15" customHeight="1">
      <c r="B32" s="90" t="s">
        <v>10</v>
      </c>
      <c r="C32" s="91"/>
      <c r="D32" s="23">
        <v>13</v>
      </c>
      <c r="E32" s="29"/>
    </row>
    <row r="36" spans="2:7" ht="15" customHeight="1">
      <c r="B36" s="90" t="str">
        <f>IF(ISBLANK(H6),"",IF(H6&gt;H14,F14,F6))</f>
        <v>Раскин</v>
      </c>
      <c r="C36" s="91"/>
      <c r="D36" s="23">
        <v>8</v>
      </c>
      <c r="E36" s="26"/>
      <c r="F36" s="93"/>
      <c r="G36" s="93"/>
    </row>
    <row r="37" spans="2:7" ht="15" customHeight="1">
      <c r="E37" s="27"/>
    </row>
    <row r="38" spans="2:7" ht="15" customHeight="1">
      <c r="C38" s="31" t="s">
        <v>26</v>
      </c>
      <c r="E38" s="28"/>
      <c r="F38" s="92" t="str">
        <f>IF(ISBLANK(D36),"",IF(D36&gt;D40,B36,B40))</f>
        <v>Мутовина</v>
      </c>
      <c r="G38" s="90"/>
    </row>
    <row r="39" spans="2:7" ht="15" customHeight="1">
      <c r="E39" s="28"/>
    </row>
    <row r="40" spans="2:7" ht="15" customHeight="1">
      <c r="B40" s="90" t="str">
        <f>IF(ISBLANK(H22),"",IF(H22&gt;H30,F30,F22))</f>
        <v>Мутовина</v>
      </c>
      <c r="C40" s="91"/>
      <c r="D40" s="23">
        <v>11</v>
      </c>
      <c r="E40" s="29"/>
    </row>
    <row r="43" spans="2:7" ht="21">
      <c r="B43" s="54" t="s">
        <v>21</v>
      </c>
      <c r="C43" s="54"/>
      <c r="D43" s="54"/>
    </row>
    <row r="44" spans="2:7" ht="15" customHeight="1">
      <c r="B44" s="54"/>
      <c r="C44" s="54"/>
      <c r="D44" s="54"/>
    </row>
    <row r="45" spans="2:7" ht="15" customHeight="1">
      <c r="B45" s="54"/>
      <c r="C45" s="54"/>
      <c r="D45" s="54"/>
    </row>
    <row r="46" spans="2:7" ht="21">
      <c r="B46" s="54" t="s">
        <v>31</v>
      </c>
      <c r="C46" s="54"/>
      <c r="D46" s="54"/>
    </row>
  </sheetData>
  <mergeCells count="20">
    <mergeCell ref="F22:G22"/>
    <mergeCell ref="B16:C16"/>
    <mergeCell ref="F14:G14"/>
    <mergeCell ref="J26:K26"/>
    <mergeCell ref="B24:C24"/>
    <mergeCell ref="B20:C20"/>
    <mergeCell ref="B1:O1"/>
    <mergeCell ref="B4:C4"/>
    <mergeCell ref="F6:G6"/>
    <mergeCell ref="B8:C8"/>
    <mergeCell ref="B12:C12"/>
    <mergeCell ref="J10:K10"/>
    <mergeCell ref="N18:O18"/>
    <mergeCell ref="B40:C40"/>
    <mergeCell ref="B28:C28"/>
    <mergeCell ref="F30:G30"/>
    <mergeCell ref="B32:C32"/>
    <mergeCell ref="B36:C36"/>
    <mergeCell ref="F36:G36"/>
    <mergeCell ref="F38:G38"/>
  </mergeCells>
  <phoneticPr fontId="9" type="noConversion"/>
  <pageMargins left="0.25" right="0.25" top="0.75" bottom="0.75" header="0.3" footer="0.3"/>
  <pageSetup paperSize="9" scale="78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K68"/>
  <sheetViews>
    <sheetView tabSelected="1" topLeftCell="A3" zoomScaleNormal="100" workbookViewId="0">
      <selection activeCell="D47" sqref="D47"/>
    </sheetView>
  </sheetViews>
  <sheetFormatPr defaultRowHeight="15"/>
  <cols>
    <col min="2" max="2" width="23.85546875" customWidth="1"/>
    <col min="3" max="3" width="22.42578125" customWidth="1"/>
    <col min="4" max="4" width="36.7109375" customWidth="1"/>
  </cols>
  <sheetData>
    <row r="1" spans="1:11" ht="39.75" customHeight="1">
      <c r="A1" s="94" t="s">
        <v>14</v>
      </c>
      <c r="B1" s="94"/>
      <c r="C1" s="94"/>
      <c r="D1" s="94"/>
      <c r="E1" s="44"/>
      <c r="F1" s="44"/>
      <c r="G1" s="44"/>
      <c r="H1" s="44"/>
      <c r="I1" s="44"/>
      <c r="J1" s="44"/>
      <c r="K1" s="44"/>
    </row>
    <row r="2" spans="1:11" ht="103.5" customHeight="1">
      <c r="A2" s="95" t="s">
        <v>70</v>
      </c>
      <c r="B2" s="95"/>
      <c r="C2" s="95"/>
      <c r="D2" s="95"/>
      <c r="E2" s="45"/>
      <c r="F2" s="45"/>
      <c r="G2" s="46"/>
      <c r="H2" s="46"/>
      <c r="I2" s="46"/>
      <c r="J2" s="46"/>
    </row>
    <row r="3" spans="1:11" ht="15.75" thickBot="1"/>
    <row r="4" spans="1:11">
      <c r="A4" s="47" t="s">
        <v>15</v>
      </c>
      <c r="B4" s="48" t="s">
        <v>16</v>
      </c>
      <c r="C4" s="48" t="s">
        <v>17</v>
      </c>
      <c r="D4" s="58" t="s">
        <v>18</v>
      </c>
    </row>
    <row r="5" spans="1:11" ht="15.95" customHeight="1">
      <c r="A5" s="49">
        <v>1</v>
      </c>
      <c r="B5" s="50" t="s">
        <v>71</v>
      </c>
      <c r="C5" s="50" t="s">
        <v>20</v>
      </c>
      <c r="D5" s="61">
        <v>20</v>
      </c>
    </row>
    <row r="6" spans="1:11" ht="15.95" customHeight="1">
      <c r="A6" s="49">
        <v>1</v>
      </c>
      <c r="B6" s="50" t="s">
        <v>13</v>
      </c>
      <c r="C6" s="50" t="s">
        <v>20</v>
      </c>
      <c r="D6" s="61">
        <v>20</v>
      </c>
    </row>
    <row r="7" spans="1:11" ht="15.95" customHeight="1">
      <c r="A7" s="49">
        <v>1</v>
      </c>
      <c r="B7" s="50" t="s">
        <v>72</v>
      </c>
      <c r="C7" s="50" t="s">
        <v>20</v>
      </c>
      <c r="D7" s="61">
        <v>20</v>
      </c>
      <c r="F7" s="51"/>
      <c r="G7" s="51"/>
      <c r="H7" s="51"/>
      <c r="I7" s="51"/>
      <c r="J7" s="51"/>
    </row>
    <row r="8" spans="1:11" ht="15.95" customHeight="1">
      <c r="A8" s="49">
        <v>2</v>
      </c>
      <c r="B8" s="50" t="s">
        <v>73</v>
      </c>
      <c r="C8" s="50" t="s">
        <v>20</v>
      </c>
      <c r="D8" s="61">
        <v>17</v>
      </c>
      <c r="F8" s="51"/>
      <c r="G8" s="51"/>
      <c r="H8" s="51"/>
      <c r="I8" s="51"/>
      <c r="J8" s="51"/>
    </row>
    <row r="9" spans="1:11" ht="15.95" customHeight="1">
      <c r="A9" s="49">
        <v>2</v>
      </c>
      <c r="B9" s="50" t="s">
        <v>74</v>
      </c>
      <c r="C9" s="50" t="s">
        <v>20</v>
      </c>
      <c r="D9" s="61">
        <v>17</v>
      </c>
      <c r="F9" s="51"/>
      <c r="G9" s="51"/>
      <c r="H9" s="51"/>
      <c r="I9" s="51"/>
      <c r="J9" s="51"/>
    </row>
    <row r="10" spans="1:11" ht="15.95" customHeight="1">
      <c r="A10" s="49">
        <v>2</v>
      </c>
      <c r="B10" s="50" t="s">
        <v>75</v>
      </c>
      <c r="C10" s="50" t="s">
        <v>20</v>
      </c>
      <c r="D10" s="61">
        <v>17</v>
      </c>
      <c r="F10" s="51"/>
      <c r="G10" s="51"/>
      <c r="H10" s="51"/>
      <c r="I10" s="51"/>
      <c r="J10" s="51"/>
    </row>
    <row r="11" spans="1:11" ht="15.95" customHeight="1">
      <c r="A11" s="49">
        <v>3</v>
      </c>
      <c r="B11" s="50" t="s">
        <v>76</v>
      </c>
      <c r="C11" s="50" t="s">
        <v>20</v>
      </c>
      <c r="D11" s="61">
        <v>15</v>
      </c>
      <c r="F11" s="51"/>
      <c r="G11" s="51"/>
      <c r="H11" s="51"/>
      <c r="I11" s="51"/>
      <c r="J11" s="51"/>
    </row>
    <row r="12" spans="1:11" ht="15.95" customHeight="1">
      <c r="A12" s="49">
        <v>3</v>
      </c>
      <c r="B12" s="50" t="s">
        <v>77</v>
      </c>
      <c r="C12" s="50" t="s">
        <v>20</v>
      </c>
      <c r="D12" s="61">
        <v>15</v>
      </c>
      <c r="F12" s="51"/>
      <c r="G12" s="51"/>
      <c r="H12" s="51"/>
      <c r="I12" s="51"/>
      <c r="J12" s="51"/>
    </row>
    <row r="13" spans="1:11" ht="15.95" customHeight="1">
      <c r="A13" s="49">
        <v>3</v>
      </c>
      <c r="B13" s="50" t="s">
        <v>78</v>
      </c>
      <c r="C13" s="50" t="s">
        <v>20</v>
      </c>
      <c r="D13" s="61">
        <v>15</v>
      </c>
      <c r="F13" s="51"/>
      <c r="G13" s="51"/>
      <c r="H13" s="51"/>
      <c r="I13" s="51"/>
      <c r="J13" s="51"/>
    </row>
    <row r="14" spans="1:11" ht="15.95" customHeight="1">
      <c r="A14" s="49">
        <v>4</v>
      </c>
      <c r="B14" s="57" t="s">
        <v>79</v>
      </c>
      <c r="C14" s="50" t="s">
        <v>80</v>
      </c>
      <c r="D14" s="61">
        <v>14</v>
      </c>
      <c r="F14" s="51"/>
      <c r="G14" s="51"/>
      <c r="H14" s="51"/>
      <c r="I14" s="51"/>
      <c r="J14" s="51"/>
    </row>
    <row r="15" spans="1:11" ht="15.95" customHeight="1">
      <c r="A15" s="49">
        <v>4</v>
      </c>
      <c r="B15" s="57" t="s">
        <v>81</v>
      </c>
      <c r="C15" s="50" t="s">
        <v>20</v>
      </c>
      <c r="D15" s="61">
        <v>14</v>
      </c>
      <c r="F15" s="51"/>
      <c r="G15" s="51"/>
      <c r="H15" s="51"/>
      <c r="I15" s="51"/>
      <c r="J15" s="51"/>
    </row>
    <row r="16" spans="1:11" ht="15.95" customHeight="1">
      <c r="A16" s="49">
        <v>4</v>
      </c>
      <c r="B16" s="50" t="s">
        <v>82</v>
      </c>
      <c r="C16" s="50" t="s">
        <v>20</v>
      </c>
      <c r="D16" s="61">
        <v>14</v>
      </c>
      <c r="F16" s="51"/>
      <c r="G16" s="51"/>
      <c r="H16" s="51"/>
      <c r="I16" s="51"/>
      <c r="J16" s="51"/>
    </row>
    <row r="17" spans="1:10" ht="15.95" customHeight="1">
      <c r="A17" s="49">
        <v>5</v>
      </c>
      <c r="B17" s="57" t="s">
        <v>83</v>
      </c>
      <c r="C17" s="50" t="s">
        <v>20</v>
      </c>
      <c r="D17" s="61">
        <v>13</v>
      </c>
      <c r="F17" s="51"/>
      <c r="G17" s="51"/>
      <c r="H17" s="51"/>
      <c r="I17" s="51"/>
      <c r="J17" s="51"/>
    </row>
    <row r="18" spans="1:10" ht="15.95" customHeight="1">
      <c r="A18" s="49">
        <v>5</v>
      </c>
      <c r="B18" s="57" t="s">
        <v>84</v>
      </c>
      <c r="C18" s="50" t="s">
        <v>20</v>
      </c>
      <c r="D18" s="61">
        <v>13</v>
      </c>
      <c r="F18" s="51"/>
      <c r="G18" s="51"/>
      <c r="H18" s="51"/>
      <c r="I18" s="51"/>
      <c r="J18" s="51"/>
    </row>
    <row r="19" spans="1:10" ht="15.95" customHeight="1">
      <c r="A19" s="49">
        <v>5</v>
      </c>
      <c r="B19" s="50" t="s">
        <v>85</v>
      </c>
      <c r="C19" s="50" t="s">
        <v>86</v>
      </c>
      <c r="D19" s="61">
        <v>13</v>
      </c>
      <c r="F19" s="51"/>
      <c r="G19" s="52"/>
      <c r="H19" s="51"/>
      <c r="I19" s="51"/>
      <c r="J19" s="51"/>
    </row>
    <row r="20" spans="1:10" ht="15.95" customHeight="1">
      <c r="A20" s="49">
        <v>6</v>
      </c>
      <c r="B20" s="50" t="s">
        <v>87</v>
      </c>
      <c r="C20" s="50" t="s">
        <v>20</v>
      </c>
      <c r="D20" s="61">
        <v>12</v>
      </c>
      <c r="F20" s="51"/>
      <c r="G20" s="52"/>
      <c r="H20" s="51"/>
      <c r="I20" s="51"/>
      <c r="J20" s="51"/>
    </row>
    <row r="21" spans="1:10" ht="15.95" customHeight="1">
      <c r="A21" s="49">
        <v>6</v>
      </c>
      <c r="B21" s="50" t="s">
        <v>88</v>
      </c>
      <c r="C21" s="50" t="s">
        <v>20</v>
      </c>
      <c r="D21" s="61">
        <v>12</v>
      </c>
      <c r="F21" s="51"/>
      <c r="G21" s="51"/>
      <c r="H21" s="51"/>
      <c r="I21" s="51"/>
      <c r="J21" s="51"/>
    </row>
    <row r="22" spans="1:10" ht="15.95" customHeight="1">
      <c r="A22" s="49">
        <v>6</v>
      </c>
      <c r="B22" s="50" t="s">
        <v>89</v>
      </c>
      <c r="C22" s="50" t="s">
        <v>20</v>
      </c>
      <c r="D22" s="61">
        <v>12</v>
      </c>
      <c r="F22" s="51"/>
      <c r="G22" s="51"/>
      <c r="H22" s="51"/>
      <c r="I22" s="51"/>
      <c r="J22" s="51"/>
    </row>
    <row r="23" spans="1:10" ht="15.95" customHeight="1">
      <c r="A23" s="49">
        <v>7</v>
      </c>
      <c r="B23" s="50" t="s">
        <v>90</v>
      </c>
      <c r="C23" s="50" t="s">
        <v>20</v>
      </c>
      <c r="D23" s="61">
        <v>11</v>
      </c>
      <c r="F23" s="51"/>
      <c r="G23" s="51"/>
      <c r="H23" s="51"/>
      <c r="I23" s="51"/>
      <c r="J23" s="51"/>
    </row>
    <row r="24" spans="1:10" ht="15.95" customHeight="1">
      <c r="A24" s="49">
        <v>7</v>
      </c>
      <c r="B24" s="50" t="s">
        <v>91</v>
      </c>
      <c r="C24" s="50" t="s">
        <v>20</v>
      </c>
      <c r="D24" s="61">
        <v>11</v>
      </c>
      <c r="F24" s="51"/>
      <c r="G24" s="51"/>
      <c r="H24" s="51"/>
      <c r="I24" s="51"/>
      <c r="J24" s="51"/>
    </row>
    <row r="25" spans="1:10" ht="15.95" customHeight="1">
      <c r="A25" s="49">
        <v>7</v>
      </c>
      <c r="B25" s="50" t="s">
        <v>92</v>
      </c>
      <c r="C25" s="50" t="s">
        <v>20</v>
      </c>
      <c r="D25" s="61">
        <v>11</v>
      </c>
      <c r="F25" s="51"/>
      <c r="G25" s="51"/>
      <c r="H25" s="51"/>
      <c r="I25" s="51"/>
      <c r="J25" s="51"/>
    </row>
    <row r="26" spans="1:10" ht="15.95" customHeight="1">
      <c r="A26" s="49">
        <v>8</v>
      </c>
      <c r="B26" s="57" t="s">
        <v>93</v>
      </c>
      <c r="C26" s="57" t="s">
        <v>20</v>
      </c>
      <c r="D26" s="61">
        <v>10</v>
      </c>
      <c r="E26" s="54"/>
      <c r="F26" s="55"/>
      <c r="G26" s="56"/>
      <c r="H26" s="56"/>
      <c r="I26" s="51"/>
      <c r="J26" s="51"/>
    </row>
    <row r="27" spans="1:10" ht="15.95" customHeight="1">
      <c r="A27" s="49">
        <v>8</v>
      </c>
      <c r="B27" s="57" t="s">
        <v>94</v>
      </c>
      <c r="C27" s="57" t="s">
        <v>20</v>
      </c>
      <c r="D27" s="61">
        <v>10</v>
      </c>
      <c r="E27" s="54"/>
      <c r="F27" s="55"/>
      <c r="G27" s="56"/>
      <c r="H27" s="56"/>
      <c r="I27" s="51"/>
      <c r="J27" s="51"/>
    </row>
    <row r="28" spans="1:10" ht="15.95" customHeight="1">
      <c r="A28" s="59">
        <v>8</v>
      </c>
      <c r="B28" s="50" t="s">
        <v>95</v>
      </c>
      <c r="C28" s="50" t="s">
        <v>20</v>
      </c>
      <c r="D28" s="61">
        <v>10</v>
      </c>
    </row>
    <row r="29" spans="1:10" ht="15.95" customHeight="1">
      <c r="A29" s="59">
        <v>9</v>
      </c>
      <c r="B29" s="50" t="s">
        <v>11</v>
      </c>
      <c r="C29" s="50" t="s">
        <v>20</v>
      </c>
      <c r="D29" s="61">
        <v>9</v>
      </c>
      <c r="E29" s="54"/>
      <c r="F29" s="54"/>
      <c r="G29" s="36"/>
    </row>
    <row r="30" spans="1:10" ht="15.95" customHeight="1">
      <c r="A30" s="59">
        <v>9</v>
      </c>
      <c r="B30" s="50" t="s">
        <v>12</v>
      </c>
      <c r="C30" s="50" t="s">
        <v>20</v>
      </c>
      <c r="D30" s="61">
        <v>9</v>
      </c>
      <c r="E30" s="54"/>
      <c r="F30" s="54"/>
      <c r="G30" s="36"/>
    </row>
    <row r="31" spans="1:10" ht="15.95" customHeight="1">
      <c r="A31" s="59">
        <v>9</v>
      </c>
      <c r="B31" s="50" t="s">
        <v>96</v>
      </c>
      <c r="C31" s="50" t="s">
        <v>86</v>
      </c>
      <c r="D31" s="61">
        <v>9</v>
      </c>
      <c r="E31" s="54"/>
      <c r="F31" s="54"/>
      <c r="G31" s="36"/>
    </row>
    <row r="32" spans="1:10" ht="15.95" customHeight="1">
      <c r="A32" s="59">
        <v>10</v>
      </c>
      <c r="B32" s="50" t="s">
        <v>97</v>
      </c>
      <c r="C32" s="50" t="s">
        <v>20</v>
      </c>
      <c r="D32" s="61">
        <v>8</v>
      </c>
      <c r="E32" s="54"/>
      <c r="F32" s="54"/>
      <c r="G32" s="36"/>
    </row>
    <row r="33" spans="1:7" ht="15.95" customHeight="1">
      <c r="A33" s="59">
        <v>10</v>
      </c>
      <c r="B33" s="50" t="s">
        <v>98</v>
      </c>
      <c r="C33" s="50" t="s">
        <v>20</v>
      </c>
      <c r="D33" s="61">
        <v>8</v>
      </c>
      <c r="E33" s="54"/>
      <c r="F33" s="54"/>
      <c r="G33" s="36"/>
    </row>
    <row r="34" spans="1:7" ht="15.95" customHeight="1">
      <c r="A34" s="59">
        <v>10</v>
      </c>
      <c r="B34" s="50" t="s">
        <v>19</v>
      </c>
      <c r="C34" s="50" t="s">
        <v>20</v>
      </c>
      <c r="D34" s="61">
        <v>8</v>
      </c>
      <c r="E34" s="54"/>
      <c r="F34" s="54"/>
      <c r="G34" s="36"/>
    </row>
    <row r="35" spans="1:7" ht="15.95" customHeight="1">
      <c r="A35" s="59">
        <v>11</v>
      </c>
      <c r="B35" s="50" t="s">
        <v>22</v>
      </c>
      <c r="C35" s="50" t="s">
        <v>20</v>
      </c>
      <c r="D35" s="61">
        <v>7</v>
      </c>
    </row>
    <row r="36" spans="1:7" ht="15.95" customHeight="1">
      <c r="A36" s="59">
        <v>11</v>
      </c>
      <c r="B36" s="50" t="s">
        <v>99</v>
      </c>
      <c r="C36" s="50" t="s">
        <v>20</v>
      </c>
      <c r="D36" s="61">
        <v>7</v>
      </c>
    </row>
    <row r="37" spans="1:7" ht="15.95" customHeight="1">
      <c r="A37" s="59">
        <v>11</v>
      </c>
      <c r="B37" s="50" t="s">
        <v>100</v>
      </c>
      <c r="C37" s="50" t="s">
        <v>20</v>
      </c>
      <c r="D37" s="61">
        <v>7</v>
      </c>
    </row>
    <row r="38" spans="1:7" ht="15.95" customHeight="1">
      <c r="A38" s="59">
        <v>12</v>
      </c>
      <c r="B38" s="50" t="s">
        <v>101</v>
      </c>
      <c r="C38" s="50" t="s">
        <v>102</v>
      </c>
      <c r="D38" s="61">
        <v>6</v>
      </c>
    </row>
    <row r="39" spans="1:7" ht="15.95" customHeight="1">
      <c r="A39" s="59">
        <v>12</v>
      </c>
      <c r="B39" s="50" t="s">
        <v>103</v>
      </c>
      <c r="C39" s="50" t="s">
        <v>102</v>
      </c>
      <c r="D39" s="61">
        <v>6</v>
      </c>
    </row>
    <row r="40" spans="1:7" ht="15.95" customHeight="1">
      <c r="A40" s="59">
        <v>12</v>
      </c>
      <c r="B40" s="50" t="s">
        <v>104</v>
      </c>
      <c r="C40" s="50" t="s">
        <v>20</v>
      </c>
      <c r="D40" s="61">
        <v>6</v>
      </c>
    </row>
    <row r="41" spans="1:7" ht="15.95" customHeight="1">
      <c r="A41" s="59">
        <v>13</v>
      </c>
      <c r="B41" s="50" t="s">
        <v>105</v>
      </c>
      <c r="C41" s="50" t="s">
        <v>20</v>
      </c>
      <c r="D41" s="61">
        <v>5</v>
      </c>
    </row>
    <row r="42" spans="1:7" ht="15.95" customHeight="1">
      <c r="A42" s="59">
        <v>13</v>
      </c>
      <c r="B42" s="50" t="s">
        <v>106</v>
      </c>
      <c r="C42" s="50" t="s">
        <v>20</v>
      </c>
      <c r="D42" s="61">
        <v>5</v>
      </c>
    </row>
    <row r="43" spans="1:7" ht="15.95" customHeight="1">
      <c r="A43" s="59">
        <v>13</v>
      </c>
      <c r="B43" s="50" t="s">
        <v>107</v>
      </c>
      <c r="C43" s="50" t="s">
        <v>20</v>
      </c>
      <c r="D43" s="61">
        <v>5</v>
      </c>
    </row>
    <row r="44" spans="1:7" ht="15.95" customHeight="1">
      <c r="A44" s="59">
        <v>14</v>
      </c>
      <c r="B44" s="50" t="s">
        <v>108</v>
      </c>
      <c r="C44" s="50" t="s">
        <v>20</v>
      </c>
      <c r="D44" s="61">
        <v>4</v>
      </c>
    </row>
    <row r="45" spans="1:7" ht="15.95" customHeight="1">
      <c r="A45" s="59">
        <v>14</v>
      </c>
      <c r="B45" s="50" t="s">
        <v>109</v>
      </c>
      <c r="C45" s="50" t="s">
        <v>20</v>
      </c>
      <c r="D45" s="61">
        <v>4</v>
      </c>
    </row>
    <row r="46" spans="1:7" ht="15.95" customHeight="1">
      <c r="A46" s="59">
        <v>14</v>
      </c>
      <c r="B46" s="50" t="s">
        <v>110</v>
      </c>
      <c r="C46" s="50" t="s">
        <v>20</v>
      </c>
      <c r="D46" s="61">
        <v>4</v>
      </c>
    </row>
    <row r="47" spans="1:7" ht="15.95" customHeight="1">
      <c r="A47" s="59">
        <v>15</v>
      </c>
      <c r="B47" s="50" t="s">
        <v>111</v>
      </c>
      <c r="C47" s="50" t="s">
        <v>20</v>
      </c>
      <c r="D47" s="61">
        <v>3</v>
      </c>
    </row>
    <row r="48" spans="1:7" ht="15.95" customHeight="1">
      <c r="A48" s="59">
        <v>15</v>
      </c>
      <c r="B48" s="50" t="s">
        <v>112</v>
      </c>
      <c r="C48" s="50" t="s">
        <v>20</v>
      </c>
      <c r="D48" s="61">
        <v>3</v>
      </c>
    </row>
    <row r="49" spans="1:4" ht="15.95" customHeight="1">
      <c r="A49" s="59">
        <v>15</v>
      </c>
      <c r="B49" s="50" t="s">
        <v>113</v>
      </c>
      <c r="C49" s="50" t="s">
        <v>20</v>
      </c>
      <c r="D49" s="61">
        <v>3</v>
      </c>
    </row>
    <row r="50" spans="1:4" ht="15.95" customHeight="1">
      <c r="A50" s="59">
        <v>16</v>
      </c>
      <c r="B50" s="50" t="s">
        <v>114</v>
      </c>
      <c r="C50" s="50" t="s">
        <v>20</v>
      </c>
      <c r="D50" s="61">
        <v>2</v>
      </c>
    </row>
    <row r="51" spans="1:4" ht="15.95" customHeight="1">
      <c r="A51" s="59">
        <v>16</v>
      </c>
      <c r="B51" s="50" t="s">
        <v>115</v>
      </c>
      <c r="C51" s="50" t="s">
        <v>20</v>
      </c>
      <c r="D51" s="61">
        <v>2</v>
      </c>
    </row>
    <row r="52" spans="1:4" ht="15.95" customHeight="1" thickBot="1">
      <c r="A52" s="60">
        <v>16</v>
      </c>
      <c r="B52" s="53" t="s">
        <v>116</v>
      </c>
      <c r="C52" s="50" t="s">
        <v>20</v>
      </c>
      <c r="D52" s="62">
        <v>2</v>
      </c>
    </row>
    <row r="56" spans="1:4" ht="21">
      <c r="B56" s="54" t="s">
        <v>21</v>
      </c>
      <c r="C56" s="54"/>
      <c r="D56" s="54"/>
    </row>
    <row r="57" spans="1:4" ht="21">
      <c r="B57" s="54"/>
      <c r="C57" s="54"/>
      <c r="D57" s="54"/>
    </row>
    <row r="58" spans="1:4" ht="21">
      <c r="B58" s="54"/>
      <c r="C58" s="54"/>
      <c r="D58" s="54"/>
    </row>
    <row r="59" spans="1:4" ht="21">
      <c r="B59" s="54" t="s">
        <v>31</v>
      </c>
      <c r="C59" s="54"/>
      <c r="D59" s="54"/>
    </row>
    <row r="65" spans="5:5" ht="21">
      <c r="E65" s="54"/>
    </row>
    <row r="66" spans="5:5" ht="21">
      <c r="E66" s="54"/>
    </row>
    <row r="67" spans="5:5" ht="21">
      <c r="E67" s="54"/>
    </row>
    <row r="68" spans="5:5" ht="21">
      <c r="E68" s="54"/>
    </row>
  </sheetData>
  <mergeCells count="2">
    <mergeCell ref="A1:D1"/>
    <mergeCell ref="A2:D2"/>
  </mergeCells>
  <phoneticPr fontId="0" type="noConversion"/>
  <pageMargins left="0.75" right="0.49" top="0.7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6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6" t="e">
        <f ca="1">#REF!&amp;#REF!</f>
        <v>#REF!</v>
      </c>
      <c r="J24" s="6" t="e">
        <f ca="1"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6" t="e">
        <f ca="1">#REF!&amp;#REF!</f>
        <v>#REF!</v>
      </c>
      <c r="J25" s="6" t="e">
        <f ca="1"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6" t="e">
        <f ca="1">#REF!&amp;#REF!</f>
        <v>#REF!</v>
      </c>
      <c r="J26" s="6" t="e">
        <f ca="1"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6" t="e">
        <f ca="1">#REF!&amp;#REF!</f>
        <v>#REF!</v>
      </c>
      <c r="J27" s="6" t="e">
        <f ca="1">#REF!&amp;#REF!</f>
        <v>#REF!</v>
      </c>
    </row>
    <row r="28" spans="9:28">
      <c r="I28" s="6" t="e">
        <f ca="1">#REF!&amp;#REF!</f>
        <v>#REF!</v>
      </c>
      <c r="J28" s="6" t="e">
        <f ca="1"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6" t="e">
        <f ca="1">#REF!&amp;#REF!</f>
        <v>#REF!</v>
      </c>
      <c r="J30" s="6" t="e">
        <f ca="1"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6" t="e">
        <f ca="1">#REF!&amp;#REF!</f>
        <v>#REF!</v>
      </c>
      <c r="J31" s="6" t="e">
        <f ca="1"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6" t="e">
        <f ca="1">#REF!&amp;#REF!</f>
        <v>#REF!</v>
      </c>
      <c r="J32" s="6" t="e">
        <f ca="1"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6" t="e">
        <f ca="1">#REF!&amp;#REF!</f>
        <v>#REF!</v>
      </c>
      <c r="J33" s="6" t="e">
        <f ca="1"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6" t="e">
        <f ca="1">#REF!&amp;#REF!</f>
        <v>#REF!</v>
      </c>
      <c r="J34" s="6" t="e">
        <f ca="1"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6" t="e">
        <f ca="1">#REF!&amp;#REF!</f>
        <v>#REF!</v>
      </c>
      <c r="J36" s="6" t="e">
        <f ca="1"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6" t="e">
        <f ca="1">#REF!&amp;#REF!</f>
        <v>#REF!</v>
      </c>
      <c r="J37" s="6" t="e">
        <f ca="1"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6" t="e">
        <f ca="1">#REF!&amp;#REF!</f>
        <v>#REF!</v>
      </c>
      <c r="J38" s="6" t="e">
        <f ca="1"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6" t="e">
        <f ca="1">#REF!&amp;#REF!</f>
        <v>#REF!</v>
      </c>
      <c r="J39" s="6" t="e">
        <f ca="1"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6" t="e">
        <f ca="1">#REF!&amp;#REF!</f>
        <v>#REF!</v>
      </c>
      <c r="J40" s="6" t="e">
        <f ca="1"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6" t="e">
        <f ca="1">#REF!&amp;#REF!</f>
        <v>#REF!</v>
      </c>
      <c r="J42" s="6" t="e">
        <f ca="1"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6" t="e">
        <f ca="1">#REF!&amp;#REF!</f>
        <v>#REF!</v>
      </c>
      <c r="J43" s="6" t="e">
        <f ca="1"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6" t="e">
        <f ca="1">#REF!&amp;#REF!</f>
        <v>#REF!</v>
      </c>
      <c r="J44" s="6" t="e">
        <f ca="1">#REF!&amp;#REF!</f>
        <v>#REF!</v>
      </c>
    </row>
    <row r="45" spans="9:19">
      <c r="I45" s="6" t="e">
        <f ca="1">#REF!&amp;#REF!</f>
        <v>#REF!</v>
      </c>
      <c r="J45" s="6" t="e">
        <f ca="1">#REF!&amp;#REF!</f>
        <v>#REF!</v>
      </c>
    </row>
    <row r="46" spans="9:19">
      <c r="I46" s="6" t="e">
        <f ca="1">#REF!&amp;#REF!</f>
        <v>#REF!</v>
      </c>
      <c r="J46" s="6" t="e">
        <f ca="1">#REF!&amp;#REF!</f>
        <v>#REF!</v>
      </c>
    </row>
    <row r="48" spans="9:19">
      <c r="I48" s="6" t="e">
        <f ca="1">#REF!&amp;#REF!</f>
        <v>#REF!</v>
      </c>
      <c r="J48" s="6" t="e">
        <f ca="1">#REF!&amp;#REF!</f>
        <v>#REF!</v>
      </c>
    </row>
    <row r="49" spans="9:10">
      <c r="I49" s="6" t="e">
        <f ca="1">#REF!&amp;#REF!</f>
        <v>#REF!</v>
      </c>
      <c r="J49" s="6" t="e">
        <f ca="1">#REF!&amp;#REF!</f>
        <v>#REF!</v>
      </c>
    </row>
    <row r="50" spans="9:10">
      <c r="I50" s="6" t="e">
        <f ca="1">#REF!&amp;#REF!</f>
        <v>#REF!</v>
      </c>
      <c r="J50" s="6" t="e">
        <f ca="1">#REF!&amp;#REF!</f>
        <v>#REF!</v>
      </c>
    </row>
    <row r="51" spans="9:10">
      <c r="I51" s="6" t="e">
        <f ca="1">#REF!&amp;#REF!</f>
        <v>#REF!</v>
      </c>
      <c r="J51" s="6" t="e">
        <f ca="1">#REF!&amp;#REF!</f>
        <v>#REF!</v>
      </c>
    </row>
    <row r="52" spans="9:10">
      <c r="I52" s="6" t="e">
        <f ca="1">#REF!&amp;#REF!</f>
        <v>#REF!</v>
      </c>
      <c r="J52" s="6" t="e">
        <f ca="1">#REF!&amp;#REF!</f>
        <v>#REF!</v>
      </c>
    </row>
    <row r="54" spans="9:10">
      <c r="I54" s="6" t="e">
        <f ca="1">#REF!&amp;#REF!</f>
        <v>#REF!</v>
      </c>
      <c r="J54" s="6" t="e">
        <f ca="1">#REF!&amp;#REF!</f>
        <v>#REF!</v>
      </c>
    </row>
    <row r="55" spans="9:10">
      <c r="I55" s="6" t="e">
        <f ca="1">#REF!&amp;#REF!</f>
        <v>#REF!</v>
      </c>
      <c r="J55" s="6" t="e">
        <f ca="1">#REF!&amp;#REF!</f>
        <v>#REF!</v>
      </c>
    </row>
    <row r="56" spans="9:10">
      <c r="I56" s="6" t="e">
        <f ca="1">#REF!&amp;#REF!</f>
        <v>#REF!</v>
      </c>
      <c r="J56" s="6" t="e">
        <f ca="1">#REF!&amp;#REF!</f>
        <v>#REF!</v>
      </c>
    </row>
    <row r="57" spans="9:10">
      <c r="I57" s="6" t="e">
        <f ca="1">#REF!&amp;#REF!</f>
        <v>#REF!</v>
      </c>
      <c r="J57" s="6" t="e">
        <f ca="1">#REF!&amp;#REF!</f>
        <v>#REF!</v>
      </c>
    </row>
    <row r="58" spans="9:10">
      <c r="I58" s="6" t="e">
        <f ca="1">#REF!&amp;#REF!</f>
        <v>#REF!</v>
      </c>
      <c r="J58" s="6" t="e">
        <f ca="1">#REF!&amp;#REF!</f>
        <v>#REF!</v>
      </c>
    </row>
    <row r="60" spans="9:10">
      <c r="I60" s="6" t="e">
        <f ca="1">#REF!&amp;#REF!</f>
        <v>#REF!</v>
      </c>
      <c r="J60" s="6" t="e">
        <f ca="1">#REF!&amp;#REF!</f>
        <v>#REF!</v>
      </c>
    </row>
    <row r="61" spans="9:10">
      <c r="I61" s="6" t="e">
        <f ca="1">#REF!&amp;#REF!</f>
        <v>#REF!</v>
      </c>
      <c r="J61" s="6" t="e">
        <f ca="1">#REF!&amp;#REF!</f>
        <v>#REF!</v>
      </c>
    </row>
    <row r="62" spans="9:10">
      <c r="I62" s="6" t="e">
        <f ca="1">#REF!&amp;#REF!</f>
        <v>#REF!</v>
      </c>
      <c r="J62" s="6" t="e">
        <f ca="1">#REF!&amp;#REF!</f>
        <v>#REF!</v>
      </c>
    </row>
    <row r="63" spans="9:10">
      <c r="I63" s="6" t="e">
        <f ca="1">#REF!&amp;#REF!</f>
        <v>#REF!</v>
      </c>
      <c r="J63" s="6" t="e">
        <f ca="1">#REF!&amp;#REF!</f>
        <v>#REF!</v>
      </c>
    </row>
    <row r="67" spans="12:12">
      <c r="L67" t="s">
        <v>8</v>
      </c>
    </row>
  </sheetData>
  <sheetCalcPr fullCalcOnLoad="1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Кубок ВФБ группа А</vt:lpstr>
      <vt:lpstr>Кубок ВФБ группа В</vt:lpstr>
      <vt:lpstr>Кубок ВФБ группа С</vt:lpstr>
      <vt:lpstr>Кубок ВФБ группа D</vt:lpstr>
      <vt:lpstr>Кубок ВФБ кубок А</vt:lpstr>
      <vt:lpstr>Кубок ВФБ кубок В</vt:lpstr>
      <vt:lpstr>Кубок ВФБ кубок С</vt:lpstr>
      <vt:lpstr>Итоги ГП Кубок ВФБ тройка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2025-08-11T11:14:09Z</cp:lastPrinted>
  <dcterms:created xsi:type="dcterms:W3CDTF">2009-05-19T09:37:33Z</dcterms:created>
  <dcterms:modified xsi:type="dcterms:W3CDTF">2025-11-10T15:26:58Z</dcterms:modified>
</cp:coreProperties>
</file>